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externalReferences>
    <externalReference r:id="rId5"/>
    <externalReference r:id="rId6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<sst xmlns="http://schemas.openxmlformats.org/spreadsheetml/2006/main" count="113" uniqueCount="87">
  <si>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</si>
  <si>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</si>
  <si>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</si>
  <si>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</si>
  <si>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</si>
  <si>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</si>
  <si>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</si>
  <si>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</si>
  <si>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</si>
  <si>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</si>
  <si>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</si>
  <si>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</si>
  <si>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</si>
  <si>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</si>
  <si>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</si>
  <si>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</si>
  <si>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</si>
  <si>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</si>
  <si>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</si>
  <si>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</si>
  <si>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</si>
  <si>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</si>
  <si>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</si>
  <si>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</si>
  <si>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</si>
  <si>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</si>
  <si>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</si>
  <si>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</si>
  <si>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</si>
  <si>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</si>
  <si>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</si>
  <si>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</si>
  <si>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</si>
  <si>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</si>
  <si>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</si>
  <si>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</si>
  <si>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</si>
  <si>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</si>
  <si>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</si>
  <si>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</si>
  <si>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</si>
  <si>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</si>
  <si>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</si>
  <si>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</si>
  <si>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</si>
  <si>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</si>
  <si>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</si>
  <si>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</si>
  <si>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</si>
  <si>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</si>
  <si>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</si>
  <si>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</si>
  <si>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</si>
  <si>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</si>
  <si>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</si>
  <si>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</si>
  <si>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</si>
  <si>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</si>
  <si>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</si>
  <si>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</si>
  <si>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</si>
  <si>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</si>
  <si>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</si>
  <si>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</si>
  <si>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</si>
  <si>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Vs Dec-20</t>
  </si>
  <si>
    <t>Venit net/pierdere(-)  realizat aferent activelor financiare evaluate prin rezultatul global</t>
  </si>
  <si>
    <t>Venit net/pierdere(-) realizat aferent activelor financiare evaluate obligatoriu prin profit și pierdere</t>
  </si>
  <si>
    <t>DIRECTOR COORDONATOR CONTABILITATE  ȘI RAPORTĂRI</t>
  </si>
  <si>
    <t>Creanțe privind impozitul amanat</t>
  </si>
  <si>
    <t xml:space="preserve">Cheltuieli nete/Venituri nete cu ajustările pentru active, provizioane pentru alte riscuri şi angajamente de creditare </t>
  </si>
  <si>
    <t>Instrumente derivate</t>
  </si>
  <si>
    <t>Rezerve privind activele financiare evaluate la valoarea justă prin alte elemente ale rezultatului global</t>
  </si>
  <si>
    <t>Numerar si conturi curente la banci centrale</t>
  </si>
  <si>
    <t>Active financiare deținute în vederea tranzacționării și evaluate la valoarea justă prin profit și pierdere</t>
  </si>
  <si>
    <t>Cheltuieli cu dobânzile utilizand metoda dobanzii efective</t>
  </si>
  <si>
    <t>Contribuția la Fondul de Garantare a Depozitelor și la Fondul de Rezoluție</t>
  </si>
  <si>
    <t>SITUAŢIA CONSOLIDATĂ ȘI INDIVIDUALĂ A POZIŢIEI FINANCIARE LA 31 DECEMBRIE 2021</t>
  </si>
  <si>
    <t>∆ Dec-21</t>
  </si>
  <si>
    <t>∆  Dec-21</t>
  </si>
  <si>
    <t>CONTUL DE PROFIT ŞI PIERDERE CONSOLIDAT ȘI INDIVIDUAL LA 31 DECEMBRIE 2021</t>
  </si>
  <si>
    <t>vs. Dec-20</t>
  </si>
  <si>
    <t>Plasamente la bănci și instituții publice</t>
  </si>
  <si>
    <t>Rezerva din reevaluarea imobilizarilor corporale si necorporale</t>
  </si>
  <si>
    <t>Nota: Informaţiile financiare la data de 31.12.2021 si 31.12.2020 sunt auditate.</t>
  </si>
  <si>
    <r>
      <rPr>
        <b/>
        <i/>
        <sz val="9"/>
        <rFont val="Georgia"/>
        <family val="1"/>
      </rPr>
      <t>Nota</t>
    </r>
    <r>
      <rPr>
        <i/>
        <sz val="9"/>
        <rFont val="Georgia"/>
        <family val="1"/>
      </rPr>
      <t>: Informaţiile financiare la data de 31.12.2021 si 31.12.2020 sunt auditate.</t>
    </r>
  </si>
  <si>
    <t>Venituri nete(+) cu alte provizioane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</si>
</sst>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0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  <font>
      <sz val="10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horizontal="justify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" fillId="0" borderId="0" xfId="58" applyFont="1" applyAlignment="1">
      <alignment/>
      <protection/>
    </xf>
    <xf numFmtId="0" fontId="5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5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165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5" xfId="58" applyNumberFormat="1" applyFont="1" applyBorder="1" applyAlignment="1">
      <alignment horizontal="right" wrapText="1"/>
      <protection/>
    </xf>
    <xf numFmtId="10" fontId="5" fillId="0" borderId="15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2" fillId="0" borderId="0" xfId="58" applyNumberFormat="1" applyFont="1" applyBorder="1" applyAlignment="1">
      <alignment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53" fillId="0" borderId="0" xfId="0" applyFont="1" applyAlignment="1">
      <alignment/>
    </xf>
    <xf numFmtId="0" fontId="53" fillId="0" borderId="0" xfId="58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3" fontId="2" fillId="0" borderId="0" xfId="58" applyNumberFormat="1" applyFont="1" applyFill="1" applyAlignment="1">
      <alignment/>
      <protection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10" fontId="4" fillId="0" borderId="0" xfId="42" applyNumberFormat="1" applyFont="1" applyAlignment="1">
      <alignment horizontal="right" wrapText="1"/>
    </xf>
    <xf numFmtId="0" fontId="8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13" xfId="0" applyFont="1" applyFill="1" applyBorder="1" applyAlignment="1">
      <alignment horizontal="center" vertical="center" wrapText="1"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1" fillId="0" borderId="15" xfId="0" applyNumberFormat="1" applyFont="1" applyFill="1" applyBorder="1" applyAlignment="1">
      <alignment horizontal="right" wrapText="1"/>
    </xf>
    <xf numFmtId="10" fontId="51" fillId="0" borderId="14" xfId="62" applyNumberFormat="1" applyFont="1" applyFill="1" applyBorder="1" applyAlignment="1">
      <alignment horizontal="right" wrapText="1"/>
    </xf>
    <xf numFmtId="4" fontId="51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3" fontId="5" fillId="0" borderId="15" xfId="0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10" fontId="4" fillId="0" borderId="0" xfId="42" applyNumberFormat="1" applyFont="1" applyFill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5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3" fontId="2" fillId="0" borderId="0" xfId="58" applyNumberFormat="1" applyFont="1" applyFill="1" applyAlignment="1">
      <alignment horizontal="right" wrapText="1"/>
      <protection/>
    </xf>
    <xf numFmtId="3" fontId="2" fillId="0" borderId="0" xfId="58" applyNumberFormat="1" applyFont="1" applyFill="1" applyBorder="1" applyAlignment="1">
      <alignment wrapText="1"/>
      <protection/>
    </xf>
    <xf numFmtId="0" fontId="54" fillId="0" borderId="0" xfId="58" applyFont="1" applyAlignment="1">
      <alignment/>
      <protection/>
    </xf>
    <xf numFmtId="3" fontId="54" fillId="0" borderId="0" xfId="58" applyNumberFormat="1" applyFont="1" applyAlignment="1">
      <alignment/>
      <protection/>
    </xf>
    <xf numFmtId="10" fontId="54" fillId="0" borderId="0" xfId="58" applyNumberFormat="1" applyFont="1" applyAlignment="1">
      <alignment/>
      <protection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5" fontId="51" fillId="0" borderId="0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11" xfId="58" applyFont="1" applyBorder="1" applyAlignment="1">
      <alignment horizontal="justify" vertical="center" wrapText="1"/>
      <protection/>
    </xf>
    <xf numFmtId="15" fontId="5" fillId="0" borderId="0" xfId="58" applyNumberFormat="1" applyFont="1" applyAlignment="1">
      <alignment vertical="center" wrapText="1"/>
      <protection/>
    </xf>
    <xf numFmtId="0" fontId="5" fillId="0" borderId="11" xfId="58" applyFont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ari%20IFRS_Individuale%20si%20Consolidate\CONSOLIDARE%202021\DECEMBRIE%202021\SIT%20FIN\Footing%20BT%20individual%20si%20consolidat%203112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LV_BS_PL_31122021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P"/>
      <sheetName val="BS"/>
      <sheetName val="SCCE Conso"/>
      <sheetName val="SCCE Indiv"/>
      <sheetName val="1"/>
      <sheetName val="CF"/>
      <sheetName val="4 b"/>
      <sheetName val="4 c"/>
      <sheetName val="4 d1"/>
      <sheetName val="4 d2"/>
      <sheetName val="4 d3"/>
      <sheetName val="4e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5"/>
      <sheetName val="24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1">
        <row r="29">
          <cell r="C29">
            <v>132501190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</sheetNames>
    <sheetDataSet>
      <sheetData sheetId="0">
        <row r="7">
          <cell r="F7">
            <v>18320913</v>
          </cell>
          <cell r="G7">
            <v>22133211</v>
          </cell>
        </row>
        <row r="8">
          <cell r="F8">
            <v>10394297</v>
          </cell>
          <cell r="G8">
            <v>7223277</v>
          </cell>
        </row>
        <row r="9">
          <cell r="F9">
            <v>80927</v>
          </cell>
          <cell r="G9">
            <v>22090</v>
          </cell>
        </row>
        <row r="10">
          <cell r="F10">
            <v>338450</v>
          </cell>
          <cell r="G10">
            <v>346472</v>
          </cell>
        </row>
        <row r="11">
          <cell r="F11">
            <v>56117785</v>
          </cell>
          <cell r="G11">
            <v>42120260</v>
          </cell>
        </row>
        <row r="12">
          <cell r="F12">
            <v>1108316</v>
          </cell>
          <cell r="G12">
            <v>1085714</v>
          </cell>
        </row>
        <row r="13">
          <cell r="F13">
            <v>41193373</v>
          </cell>
          <cell r="G13">
            <v>30877177</v>
          </cell>
        </row>
        <row r="14">
          <cell r="F14">
            <v>1483111</v>
          </cell>
          <cell r="G14">
            <v>990106</v>
          </cell>
        </row>
        <row r="15">
          <cell r="F15">
            <v>0</v>
          </cell>
          <cell r="G15">
            <v>0</v>
          </cell>
        </row>
        <row r="16">
          <cell r="F16">
            <v>4459</v>
          </cell>
          <cell r="G16">
            <v>1502</v>
          </cell>
        </row>
        <row r="17">
          <cell r="F17">
            <v>1064215</v>
          </cell>
          <cell r="G17">
            <v>904297</v>
          </cell>
        </row>
        <row r="18">
          <cell r="F18">
            <v>406244</v>
          </cell>
          <cell r="G18">
            <v>305205</v>
          </cell>
        </row>
        <row r="19">
          <cell r="F19">
            <v>22424</v>
          </cell>
          <cell r="G19">
            <v>16319</v>
          </cell>
        </row>
        <row r="20">
          <cell r="F20">
            <v>492021</v>
          </cell>
          <cell r="G20">
            <v>448852</v>
          </cell>
        </row>
        <row r="21">
          <cell r="F21">
            <v>0</v>
          </cell>
          <cell r="G21">
            <v>9654</v>
          </cell>
        </row>
        <row r="22">
          <cell r="F22">
            <v>257885</v>
          </cell>
          <cell r="G22">
            <v>0</v>
          </cell>
        </row>
        <row r="23">
          <cell r="F23">
            <v>1054904</v>
          </cell>
          <cell r="G23">
            <v>860105</v>
          </cell>
        </row>
        <row r="24">
          <cell r="F24">
            <v>161866</v>
          </cell>
          <cell r="G24">
            <v>148156</v>
          </cell>
        </row>
        <row r="25">
          <cell r="F25">
            <v>132501190</v>
          </cell>
          <cell r="G25">
            <v>107492397</v>
          </cell>
        </row>
        <row r="30">
          <cell r="F30">
            <v>44561</v>
          </cell>
          <cell r="G30">
            <v>44196</v>
          </cell>
        </row>
        <row r="32">
          <cell r="F32">
            <v>39179</v>
          </cell>
          <cell r="G32">
            <v>34817</v>
          </cell>
        </row>
        <row r="33">
          <cell r="F33">
            <v>1024259</v>
          </cell>
          <cell r="G33">
            <v>318944</v>
          </cell>
        </row>
        <row r="34">
          <cell r="F34">
            <v>108021629</v>
          </cell>
          <cell r="G34">
            <v>90942415</v>
          </cell>
        </row>
        <row r="35">
          <cell r="F35">
            <v>7929500</v>
          </cell>
          <cell r="G35">
            <v>1691668</v>
          </cell>
        </row>
        <row r="36">
          <cell r="F36">
            <v>1762484</v>
          </cell>
          <cell r="G36">
            <v>1667761</v>
          </cell>
        </row>
        <row r="37">
          <cell r="F37">
            <v>538460</v>
          </cell>
          <cell r="G37">
            <v>615952</v>
          </cell>
        </row>
        <row r="38">
          <cell r="F38">
            <v>68357</v>
          </cell>
          <cell r="G38">
            <v>0</v>
          </cell>
        </row>
        <row r="39">
          <cell r="F39">
            <v>0</v>
          </cell>
          <cell r="G39">
            <v>55015</v>
          </cell>
        </row>
        <row r="40">
          <cell r="F40">
            <v>498597</v>
          </cell>
          <cell r="G40">
            <v>454792</v>
          </cell>
        </row>
        <row r="41">
          <cell r="F41">
            <v>1860504</v>
          </cell>
          <cell r="G41">
            <v>1210316</v>
          </cell>
        </row>
        <row r="42">
          <cell r="F42">
            <v>194087</v>
          </cell>
          <cell r="G42">
            <v>86359</v>
          </cell>
        </row>
        <row r="43">
          <cell r="F43">
            <v>121937056</v>
          </cell>
          <cell r="G43">
            <v>97078039</v>
          </cell>
        </row>
        <row r="46">
          <cell r="F46">
            <v>6397971</v>
          </cell>
          <cell r="G46">
            <v>5824201</v>
          </cell>
        </row>
        <row r="47">
          <cell r="F47">
            <v>-15287</v>
          </cell>
          <cell r="G47">
            <v>-15287</v>
          </cell>
        </row>
        <row r="48">
          <cell r="F48">
            <v>31235</v>
          </cell>
          <cell r="G48">
            <v>31235</v>
          </cell>
        </row>
        <row r="49">
          <cell r="F49">
            <v>3736875</v>
          </cell>
          <cell r="G49">
            <v>2858479</v>
          </cell>
        </row>
        <row r="50">
          <cell r="F50">
            <v>73292</v>
          </cell>
          <cell r="G50">
            <v>45625</v>
          </cell>
        </row>
        <row r="51">
          <cell r="F51">
            <v>-996697</v>
          </cell>
          <cell r="G51">
            <v>517335</v>
          </cell>
        </row>
        <row r="52">
          <cell r="F52">
            <v>864893</v>
          </cell>
          <cell r="G52">
            <v>759715</v>
          </cell>
        </row>
        <row r="53">
          <cell r="F53">
            <v>10092282</v>
          </cell>
          <cell r="G53">
            <v>10021303</v>
          </cell>
        </row>
        <row r="54">
          <cell r="F54">
            <v>471852</v>
          </cell>
          <cell r="G54">
            <v>393055</v>
          </cell>
        </row>
        <row r="55">
          <cell r="F55">
            <v>132501190</v>
          </cell>
          <cell r="G55">
            <v>107492397</v>
          </cell>
        </row>
      </sheetData>
      <sheetData sheetId="1">
        <row r="7">
          <cell r="B7">
            <v>3236110</v>
          </cell>
          <cell r="C7">
            <v>3199035</v>
          </cell>
          <cell r="F7">
            <v>3570594</v>
          </cell>
          <cell r="G7">
            <v>3495215</v>
          </cell>
        </row>
        <row r="8">
          <cell r="B8">
            <v>11668</v>
          </cell>
          <cell r="C8">
            <v>11673</v>
          </cell>
          <cell r="F8">
            <v>125159</v>
          </cell>
          <cell r="G8">
            <v>165210</v>
          </cell>
        </row>
        <row r="9">
          <cell r="B9">
            <v>-501261</v>
          </cell>
          <cell r="C9">
            <v>-629232</v>
          </cell>
          <cell r="F9">
            <v>-552281</v>
          </cell>
          <cell r="G9">
            <v>-681981</v>
          </cell>
        </row>
        <row r="10">
          <cell r="B10">
            <v>-6681</v>
          </cell>
          <cell r="C10">
            <v>-1409</v>
          </cell>
          <cell r="F10">
            <v>-1353</v>
          </cell>
          <cell r="G10">
            <v>-1351</v>
          </cell>
        </row>
        <row r="11">
          <cell r="B11">
            <v>2739836</v>
          </cell>
          <cell r="C11">
            <v>2580067</v>
          </cell>
          <cell r="F11">
            <v>3142119</v>
          </cell>
          <cell r="G11">
            <v>2977093</v>
          </cell>
        </row>
        <row r="12">
          <cell r="B12">
            <v>1219845</v>
          </cell>
          <cell r="C12">
            <v>986887</v>
          </cell>
          <cell r="F12">
            <v>1432875</v>
          </cell>
          <cell r="G12">
            <v>1151940</v>
          </cell>
        </row>
        <row r="13">
          <cell r="B13">
            <v>-413569</v>
          </cell>
          <cell r="C13">
            <v>-330447</v>
          </cell>
          <cell r="F13">
            <v>-471518</v>
          </cell>
          <cell r="G13">
            <v>-375479</v>
          </cell>
        </row>
        <row r="14">
          <cell r="B14">
            <v>806276</v>
          </cell>
          <cell r="C14">
            <v>656440</v>
          </cell>
          <cell r="F14">
            <v>961357</v>
          </cell>
          <cell r="G14">
            <v>776461</v>
          </cell>
        </row>
        <row r="15">
          <cell r="B15">
            <v>461286</v>
          </cell>
          <cell r="C15">
            <v>310121</v>
          </cell>
          <cell r="F15">
            <v>528682</v>
          </cell>
          <cell r="G15">
            <v>345119</v>
          </cell>
        </row>
        <row r="16">
          <cell r="B16">
            <v>178960</v>
          </cell>
          <cell r="C16">
            <v>300610</v>
          </cell>
          <cell r="F16">
            <v>179023</v>
          </cell>
          <cell r="G16">
            <v>300665</v>
          </cell>
        </row>
        <row r="17">
          <cell r="B17">
            <v>64488</v>
          </cell>
          <cell r="C17">
            <v>42500</v>
          </cell>
          <cell r="F17">
            <v>38409</v>
          </cell>
          <cell r="G17">
            <v>74110</v>
          </cell>
        </row>
        <row r="18">
          <cell r="B18">
            <v>-82022</v>
          </cell>
          <cell r="C18">
            <v>-69795</v>
          </cell>
          <cell r="F18">
            <v>-90000</v>
          </cell>
          <cell r="G18">
            <v>-74446</v>
          </cell>
        </row>
        <row r="19">
          <cell r="B19">
            <v>179354</v>
          </cell>
          <cell r="C19">
            <v>117261</v>
          </cell>
          <cell r="F19">
            <v>181824</v>
          </cell>
          <cell r="G19">
            <v>137163</v>
          </cell>
        </row>
        <row r="20">
          <cell r="B20">
            <v>4348178</v>
          </cell>
          <cell r="C20">
            <v>3937204</v>
          </cell>
          <cell r="F20">
            <v>4941414</v>
          </cell>
          <cell r="G20">
            <v>4536165</v>
          </cell>
        </row>
        <row r="21">
          <cell r="B21">
            <v>-354630</v>
          </cell>
          <cell r="C21">
            <v>-795113</v>
          </cell>
          <cell r="F21">
            <v>-385844</v>
          </cell>
          <cell r="G21">
            <v>-870775</v>
          </cell>
        </row>
        <row r="22">
          <cell r="B22">
            <v>119803</v>
          </cell>
          <cell r="C22">
            <v>11229</v>
          </cell>
          <cell r="F22">
            <v>129228</v>
          </cell>
          <cell r="G22">
            <v>4935</v>
          </cell>
        </row>
        <row r="23">
          <cell r="B23">
            <v>-1159065</v>
          </cell>
          <cell r="C23">
            <v>-958853</v>
          </cell>
          <cell r="F23">
            <v>-1328277</v>
          </cell>
          <cell r="G23">
            <v>-1097491</v>
          </cell>
        </row>
        <row r="24">
          <cell r="B24">
            <v>-340579</v>
          </cell>
          <cell r="C24">
            <v>-303672</v>
          </cell>
          <cell r="F24">
            <v>-357831</v>
          </cell>
          <cell r="G24">
            <v>-327721</v>
          </cell>
        </row>
        <row r="25">
          <cell r="B25">
            <v>-591339</v>
          </cell>
          <cell r="C25">
            <v>-519759</v>
          </cell>
          <cell r="F25">
            <v>-695892</v>
          </cell>
          <cell r="G25">
            <v>-622685</v>
          </cell>
        </row>
        <row r="26">
          <cell r="B26">
            <v>-2325810</v>
          </cell>
          <cell r="C26">
            <v>-2566168</v>
          </cell>
          <cell r="F26">
            <v>-2638616</v>
          </cell>
          <cell r="G26">
            <v>-2913737</v>
          </cell>
        </row>
        <row r="28">
          <cell r="B28">
            <v>2022368</v>
          </cell>
          <cell r="C28">
            <v>1371036</v>
          </cell>
          <cell r="F28">
            <v>2302798</v>
          </cell>
          <cell r="G28">
            <v>1622428</v>
          </cell>
        </row>
        <row r="29">
          <cell r="B29">
            <v>-239664</v>
          </cell>
          <cell r="C29">
            <v>-173731</v>
          </cell>
          <cell r="F29">
            <v>-278265</v>
          </cell>
          <cell r="G29">
            <v>-198350</v>
          </cell>
        </row>
        <row r="30">
          <cell r="B30">
            <v>1782704</v>
          </cell>
          <cell r="C30">
            <v>1197305</v>
          </cell>
          <cell r="F30">
            <v>2024533</v>
          </cell>
          <cell r="G30">
            <v>1424078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1"/>
  <sheetViews>
    <sheetView zoomScale="91" zoomScaleNormal="91" zoomScalePageLayoutView="0" workbookViewId="0" topLeftCell="A1">
      <selection activeCell="B5" sqref="B5:B6"/>
    </sheetView>
  </sheetViews>
  <sheetFormatPr defaultColWidth="9.140625" defaultRowHeight="12.75"/>
  <cols>
    <col min="1" max="1" width="71.421875" style="1" customWidth="1"/>
    <col min="2" max="2" width="16.57421875" style="73" bestFit="1" customWidth="1"/>
    <col min="3" max="3" width="16.28125" style="73" bestFit="1" customWidth="1"/>
    <col min="4" max="4" width="13.57421875" style="73" customWidth="1"/>
    <col min="5" max="5" width="4.00390625" style="73" customWidth="1"/>
    <col min="6" max="6" width="14.7109375" style="73" customWidth="1"/>
    <col min="7" max="7" width="13.7109375" style="73" customWidth="1"/>
    <col min="8" max="8" width="12.140625" style="1" customWidth="1"/>
    <col min="9" max="9" width="9.140625" style="1" customWidth="1"/>
    <col min="10" max="10" width="11.57421875" style="103" bestFit="1" customWidth="1"/>
    <col min="11" max="11" width="9.140625" style="103" customWidth="1"/>
    <col min="12" max="16384" width="9.140625" style="1" customWidth="1"/>
  </cols>
  <sheetData>
    <row r="1" spans="1:4" ht="12.75">
      <c r="A1" s="105" t="s">
        <v>77</v>
      </c>
      <c r="B1" s="106"/>
      <c r="C1" s="106"/>
      <c r="D1" s="106"/>
    </row>
    <row r="2" spans="1:4" ht="14.25">
      <c r="A2" s="107"/>
      <c r="B2" s="108"/>
      <c r="C2" s="108"/>
      <c r="D2" s="108"/>
    </row>
    <row r="3" ht="14.25">
      <c r="A3" s="20"/>
    </row>
    <row r="4" spans="1:8" ht="16.5" customHeight="1">
      <c r="A4" s="19"/>
      <c r="B4" s="109" t="s">
        <v>46</v>
      </c>
      <c r="C4" s="109"/>
      <c r="D4" s="110"/>
      <c r="F4" s="109" t="s">
        <v>0</v>
      </c>
      <c r="G4" s="109"/>
      <c r="H4" s="110"/>
    </row>
    <row r="5" spans="1:8" ht="12.75">
      <c r="A5" s="19" t="s">
        <v>60</v>
      </c>
      <c r="B5" s="111">
        <v>44561</v>
      </c>
      <c r="C5" s="111">
        <v>44196</v>
      </c>
      <c r="D5" s="75" t="s">
        <v>78</v>
      </c>
      <c r="F5" s="111">
        <v>44561</v>
      </c>
      <c r="G5" s="111">
        <v>44196</v>
      </c>
      <c r="H5" s="19" t="s">
        <v>79</v>
      </c>
    </row>
    <row r="6" spans="1:8" ht="12.75">
      <c r="A6" s="28" t="s">
        <v>1</v>
      </c>
      <c r="B6" s="112"/>
      <c r="C6" s="112"/>
      <c r="D6" s="77" t="s">
        <v>65</v>
      </c>
      <c r="F6" s="112"/>
      <c r="G6" s="112"/>
      <c r="H6" s="21" t="s">
        <v>65</v>
      </c>
    </row>
    <row r="7" spans="1:11" ht="12.75">
      <c r="A7" s="54" t="s">
        <v>73</v>
      </c>
      <c r="B7" s="57">
        <v>16763625</v>
      </c>
      <c r="C7" s="57">
        <v>20978633</v>
      </c>
      <c r="D7" s="61">
        <f>B7/C7-1</f>
        <v>-0.20091909706414135</v>
      </c>
      <c r="E7" s="72"/>
      <c r="F7" s="57">
        <v>18320913</v>
      </c>
      <c r="G7" s="57">
        <v>22133211</v>
      </c>
      <c r="H7" s="56">
        <f>F7/G7-1</f>
        <v>-0.17224333152564264</v>
      </c>
      <c r="J7" s="104">
        <f>F7-'[2]BS'!F7</f>
        <v>0</v>
      </c>
      <c r="K7" s="104">
        <f>G7-'[2]BS'!G7</f>
        <v>0</v>
      </c>
    </row>
    <row r="8" spans="1:11" ht="12.75">
      <c r="A8" s="14" t="s">
        <v>82</v>
      </c>
      <c r="B8" s="58">
        <v>9612690</v>
      </c>
      <c r="C8" s="58">
        <v>6636395</v>
      </c>
      <c r="D8" s="61">
        <f aca="true" t="shared" si="0" ref="D8:D15">B8/C8-1</f>
        <v>0.4484806886871562</v>
      </c>
      <c r="E8" s="72"/>
      <c r="F8" s="57">
        <v>10394297</v>
      </c>
      <c r="G8" s="58">
        <v>7223277</v>
      </c>
      <c r="H8" s="56">
        <f aca="true" t="shared" si="1" ref="H8:H14">F8/G8-1</f>
        <v>0.4390001934025236</v>
      </c>
      <c r="J8" s="104">
        <f>F8-'[2]BS'!F8</f>
        <v>0</v>
      </c>
      <c r="K8" s="104">
        <f>G8-'[2]BS'!G8</f>
        <v>0</v>
      </c>
    </row>
    <row r="9" spans="1:11" ht="12.75">
      <c r="A9" s="14" t="s">
        <v>71</v>
      </c>
      <c r="B9" s="60">
        <v>79842</v>
      </c>
      <c r="C9" s="60">
        <v>22090</v>
      </c>
      <c r="D9" s="78">
        <f t="shared" si="0"/>
        <v>2.614395654142146</v>
      </c>
      <c r="E9" s="79"/>
      <c r="F9" s="80">
        <v>80927</v>
      </c>
      <c r="G9" s="60">
        <v>22090</v>
      </c>
      <c r="H9" s="59">
        <f>F9/G9-1</f>
        <v>2.663512901765505</v>
      </c>
      <c r="J9" s="104">
        <f>F9-'[2]BS'!F9</f>
        <v>0</v>
      </c>
      <c r="K9" s="104">
        <f>G9-'[2]BS'!G9</f>
        <v>0</v>
      </c>
    </row>
    <row r="10" spans="1:11" ht="27.75" customHeight="1">
      <c r="A10" s="14" t="s">
        <v>74</v>
      </c>
      <c r="B10" s="58">
        <v>31207</v>
      </c>
      <c r="C10" s="58">
        <v>17572</v>
      </c>
      <c r="D10" s="61">
        <f t="shared" si="0"/>
        <v>0.7759503755975417</v>
      </c>
      <c r="E10" s="72"/>
      <c r="F10" s="57">
        <v>338450</v>
      </c>
      <c r="G10" s="57">
        <v>346472</v>
      </c>
      <c r="H10" s="56">
        <f t="shared" si="1"/>
        <v>-0.02315338613221274</v>
      </c>
      <c r="J10" s="104">
        <f>F10-'[2]BS'!F10</f>
        <v>0</v>
      </c>
      <c r="K10" s="104">
        <f>G10-'[2]BS'!G10</f>
        <v>0</v>
      </c>
    </row>
    <row r="11" spans="1:11" ht="12.75">
      <c r="A11" s="55" t="s">
        <v>2</v>
      </c>
      <c r="B11" s="57">
        <v>52238523</v>
      </c>
      <c r="C11" s="57">
        <v>40363909</v>
      </c>
      <c r="D11" s="61">
        <f t="shared" si="0"/>
        <v>0.2941889002871352</v>
      </c>
      <c r="E11" s="57"/>
      <c r="F11" s="57">
        <f>54629754+1488031</f>
        <v>56117785</v>
      </c>
      <c r="G11" s="57">
        <f>40892544+1227716</f>
        <v>42120260</v>
      </c>
      <c r="H11" s="56">
        <f t="shared" si="1"/>
        <v>0.3323228536575984</v>
      </c>
      <c r="J11" s="104">
        <f>F11-'[2]BS'!F11</f>
        <v>0</v>
      </c>
      <c r="K11" s="104">
        <f>G11-'[2]BS'!G11</f>
        <v>0</v>
      </c>
    </row>
    <row r="12" spans="1:11" ht="12.75">
      <c r="A12" s="31" t="s">
        <v>56</v>
      </c>
      <c r="B12" s="57">
        <v>1465497</v>
      </c>
      <c r="C12" s="57">
        <v>1349673</v>
      </c>
      <c r="D12" s="61">
        <f t="shared" si="0"/>
        <v>0.08581634218066148</v>
      </c>
      <c r="E12" s="72"/>
      <c r="F12" s="57">
        <v>1108316</v>
      </c>
      <c r="G12" s="57">
        <v>1085714</v>
      </c>
      <c r="H12" s="56">
        <f t="shared" si="1"/>
        <v>0.02081763705727302</v>
      </c>
      <c r="J12" s="104">
        <f>F12-'[2]BS'!F12</f>
        <v>0</v>
      </c>
      <c r="K12" s="104">
        <f>G12-'[2]BS'!G12</f>
        <v>0</v>
      </c>
    </row>
    <row r="13" spans="1:11" ht="12.75">
      <c r="A13" s="31" t="s">
        <v>57</v>
      </c>
      <c r="B13" s="57">
        <v>40853784</v>
      </c>
      <c r="C13" s="57">
        <v>30850770</v>
      </c>
      <c r="D13" s="61">
        <f t="shared" si="0"/>
        <v>0.32423871430113405</v>
      </c>
      <c r="E13" s="72"/>
      <c r="F13" s="57">
        <v>41193373</v>
      </c>
      <c r="G13" s="57">
        <v>30877177</v>
      </c>
      <c r="H13" s="56">
        <f t="shared" si="1"/>
        <v>0.33410424793691473</v>
      </c>
      <c r="J13" s="104">
        <f>F13-'[2]BS'!F13</f>
        <v>0</v>
      </c>
      <c r="K13" s="104">
        <f>G13-'[2]BS'!G13</f>
        <v>0</v>
      </c>
    </row>
    <row r="14" spans="1:11" ht="12.75">
      <c r="A14" s="31" t="s">
        <v>3</v>
      </c>
      <c r="B14" s="57">
        <v>355331</v>
      </c>
      <c r="C14" s="57">
        <v>160874</v>
      </c>
      <c r="D14" s="61">
        <f t="shared" si="0"/>
        <v>1.2087534343647826</v>
      </c>
      <c r="E14" s="72"/>
      <c r="F14" s="57">
        <v>1483111</v>
      </c>
      <c r="G14" s="57">
        <v>990106</v>
      </c>
      <c r="H14" s="56">
        <f t="shared" si="1"/>
        <v>0.4979315346033657</v>
      </c>
      <c r="J14" s="104">
        <f>F14-'[2]BS'!F14</f>
        <v>0</v>
      </c>
      <c r="K14" s="104">
        <f>G14-'[2]BS'!G14</f>
        <v>0</v>
      </c>
    </row>
    <row r="15" spans="1:11" ht="12.75">
      <c r="A15" s="32" t="s">
        <v>4</v>
      </c>
      <c r="B15" s="57">
        <v>735486</v>
      </c>
      <c r="C15" s="57">
        <v>499690</v>
      </c>
      <c r="D15" s="61">
        <f t="shared" si="0"/>
        <v>0.4718845684324282</v>
      </c>
      <c r="E15" s="72"/>
      <c r="F15" s="34">
        <v>0</v>
      </c>
      <c r="G15" s="34">
        <v>0</v>
      </c>
      <c r="H15" s="33">
        <v>0</v>
      </c>
      <c r="J15" s="104">
        <f>F15-'[2]BS'!F15</f>
        <v>0</v>
      </c>
      <c r="K15" s="104">
        <f>G15-'[2]BS'!G15</f>
        <v>0</v>
      </c>
    </row>
    <row r="16" spans="1:11" ht="12.75">
      <c r="A16" s="14" t="s">
        <v>48</v>
      </c>
      <c r="B16" s="34" t="s">
        <v>49</v>
      </c>
      <c r="C16" s="34" t="s">
        <v>49</v>
      </c>
      <c r="D16" s="81">
        <v>0</v>
      </c>
      <c r="E16" s="72"/>
      <c r="F16" s="57">
        <v>4459</v>
      </c>
      <c r="G16" s="57">
        <v>1502</v>
      </c>
      <c r="H16" s="56">
        <f>F16/G16-1</f>
        <v>1.9687083888149135</v>
      </c>
      <c r="J16" s="104">
        <f>F16-'[2]BS'!F16</f>
        <v>0</v>
      </c>
      <c r="K16" s="104">
        <f>G16-'[2]BS'!G16</f>
        <v>0</v>
      </c>
    </row>
    <row r="17" spans="1:11" ht="12.75">
      <c r="A17" s="14" t="s">
        <v>50</v>
      </c>
      <c r="B17" s="57">
        <v>652581</v>
      </c>
      <c r="C17" s="57">
        <v>619041</v>
      </c>
      <c r="D17" s="61">
        <f>B17/C17-1</f>
        <v>0.05418057931542508</v>
      </c>
      <c r="E17" s="72"/>
      <c r="F17" s="57">
        <v>1064215</v>
      </c>
      <c r="G17" s="57">
        <v>904297</v>
      </c>
      <c r="H17" s="56">
        <f>F17/G17-1</f>
        <v>0.1768423427258965</v>
      </c>
      <c r="J17" s="104">
        <f>F17-'[2]BS'!F17</f>
        <v>0</v>
      </c>
      <c r="K17" s="104">
        <f>G17-'[2]BS'!G17</f>
        <v>0</v>
      </c>
    </row>
    <row r="18" spans="1:11" ht="12.75">
      <c r="A18" s="14" t="s">
        <v>51</v>
      </c>
      <c r="B18" s="57">
        <v>334783</v>
      </c>
      <c r="C18" s="57">
        <v>268651</v>
      </c>
      <c r="D18" s="61">
        <f>B18/C18-1</f>
        <v>0.24616323780667115</v>
      </c>
      <c r="E18" s="72"/>
      <c r="F18" s="57">
        <v>406244</v>
      </c>
      <c r="G18" s="57">
        <v>305205</v>
      </c>
      <c r="H18" s="56">
        <f>F18/G18-1</f>
        <v>0.33105289887125045</v>
      </c>
      <c r="J18" s="104">
        <f>F18-'[2]BS'!F18</f>
        <v>0</v>
      </c>
      <c r="K18" s="104">
        <f>G18-'[2]BS'!G18</f>
        <v>0</v>
      </c>
    </row>
    <row r="19" spans="1:11" s="52" customFormat="1" ht="12.75">
      <c r="A19" s="14" t="s">
        <v>5</v>
      </c>
      <c r="B19" s="34" t="s">
        <v>49</v>
      </c>
      <c r="C19" s="34" t="s">
        <v>49</v>
      </c>
      <c r="D19" s="34">
        <v>0</v>
      </c>
      <c r="E19" s="72"/>
      <c r="F19" s="57">
        <v>22424</v>
      </c>
      <c r="G19" s="57">
        <v>16319</v>
      </c>
      <c r="H19" s="56">
        <f>F19/G19-1</f>
        <v>0.3741038053802317</v>
      </c>
      <c r="J19" s="104">
        <f>F19-'[2]BS'!F19</f>
        <v>0</v>
      </c>
      <c r="K19" s="104">
        <f>G19-'[2]BS'!G19</f>
        <v>0</v>
      </c>
    </row>
    <row r="20" spans="1:11" ht="12.75">
      <c r="A20" s="14" t="s">
        <v>45</v>
      </c>
      <c r="B20" s="57">
        <v>706647</v>
      </c>
      <c r="C20" s="57">
        <v>708505</v>
      </c>
      <c r="D20" s="61">
        <f>B20/C20-1</f>
        <v>-0.0026224232715365003</v>
      </c>
      <c r="E20" s="72"/>
      <c r="F20" s="57">
        <v>492021</v>
      </c>
      <c r="G20" s="57">
        <v>448852</v>
      </c>
      <c r="H20" s="56">
        <f>F20/G20-1</f>
        <v>0.0961764679671695</v>
      </c>
      <c r="J20" s="104">
        <f>F20-'[2]BS'!F20</f>
        <v>0</v>
      </c>
      <c r="K20" s="104">
        <f>G20-'[2]BS'!G20</f>
        <v>0</v>
      </c>
    </row>
    <row r="21" spans="1:11" ht="12.75">
      <c r="A21" s="1" t="s">
        <v>64</v>
      </c>
      <c r="B21" s="34">
        <v>0</v>
      </c>
      <c r="C21" s="57">
        <v>8585</v>
      </c>
      <c r="D21" s="61" t="s">
        <v>49</v>
      </c>
      <c r="E21" s="72"/>
      <c r="F21" s="82">
        <v>0</v>
      </c>
      <c r="G21" s="57">
        <v>9654</v>
      </c>
      <c r="H21" s="33" t="s">
        <v>49</v>
      </c>
      <c r="J21" s="104">
        <f>F21-'[2]BS'!F21</f>
        <v>0</v>
      </c>
      <c r="K21" s="104">
        <f>G21-'[2]BS'!G21</f>
        <v>0</v>
      </c>
    </row>
    <row r="22" spans="1:11" ht="12.75">
      <c r="A22" s="1" t="s">
        <v>69</v>
      </c>
      <c r="B22" s="82">
        <v>227724</v>
      </c>
      <c r="C22" s="34">
        <v>0</v>
      </c>
      <c r="D22" s="34">
        <v>0</v>
      </c>
      <c r="E22" s="72"/>
      <c r="F22" s="82">
        <v>257885</v>
      </c>
      <c r="G22" s="34">
        <v>0</v>
      </c>
      <c r="H22" s="33">
        <v>0</v>
      </c>
      <c r="J22" s="104">
        <f>F22-'[2]BS'!F22</f>
        <v>0</v>
      </c>
      <c r="K22" s="104">
        <f>G22-'[2]BS'!G22</f>
        <v>0</v>
      </c>
    </row>
    <row r="23" spans="1:11" ht="12.75">
      <c r="A23" s="1" t="s">
        <v>6</v>
      </c>
      <c r="B23" s="57">
        <v>884171</v>
      </c>
      <c r="C23" s="57">
        <v>761133</v>
      </c>
      <c r="D23" s="61">
        <f>B23/C23-1</f>
        <v>0.1616511174788111</v>
      </c>
      <c r="E23" s="72"/>
      <c r="F23" s="57">
        <v>1054904</v>
      </c>
      <c r="G23" s="57">
        <v>860105</v>
      </c>
      <c r="H23" s="56">
        <f>F23/G23-1</f>
        <v>0.2264828131449068</v>
      </c>
      <c r="J23" s="104">
        <f>F23-'[2]BS'!F23</f>
        <v>0</v>
      </c>
      <c r="K23" s="104">
        <f>G23-'[2]BS'!G23</f>
        <v>0</v>
      </c>
    </row>
    <row r="24" spans="1:11" ht="13.5" thickBot="1">
      <c r="A24" s="1" t="s">
        <v>7</v>
      </c>
      <c r="B24" s="63">
        <v>120142</v>
      </c>
      <c r="C24" s="63">
        <v>109464</v>
      </c>
      <c r="D24" s="61">
        <f>B24/C24-1</f>
        <v>0.09754805232770591</v>
      </c>
      <c r="E24" s="72"/>
      <c r="F24" s="63">
        <v>161866</v>
      </c>
      <c r="G24" s="63">
        <v>148156</v>
      </c>
      <c r="H24" s="56">
        <f>F24/G24-1</f>
        <v>0.09253759550743812</v>
      </c>
      <c r="J24" s="104">
        <f>F24-'[2]BS'!F24</f>
        <v>0</v>
      </c>
      <c r="K24" s="104">
        <f>G24-'[2]BS'!G24</f>
        <v>0</v>
      </c>
    </row>
    <row r="25" spans="1:11" ht="13.5" thickBot="1">
      <c r="A25" s="3" t="s">
        <v>8</v>
      </c>
      <c r="B25" s="83">
        <f>SUM(B7:B10)+SUM(B11:B24)</f>
        <v>125062033</v>
      </c>
      <c r="C25" s="83">
        <f>SUM(C7:C10)+SUM(C11:C24)</f>
        <v>103354985</v>
      </c>
      <c r="D25" s="84">
        <f>B25/C25-1</f>
        <v>0.21002419960682106</v>
      </c>
      <c r="E25" s="72"/>
      <c r="F25" s="83">
        <f>SUM(F7:F10)+SUM(F11:F24)</f>
        <v>132501190</v>
      </c>
      <c r="G25" s="83">
        <f>SUM(G7:G10)+SUM(G11:G24)</f>
        <v>107492397</v>
      </c>
      <c r="H25" s="35">
        <f>F25/G25-1</f>
        <v>0.23265638964214364</v>
      </c>
      <c r="J25" s="104">
        <f>F25-'[2]BS'!F25</f>
        <v>0</v>
      </c>
      <c r="K25" s="104">
        <f>G25-'[2]BS'!G25</f>
        <v>0</v>
      </c>
    </row>
    <row r="26" spans="1:11" ht="13.5" thickTop="1">
      <c r="A26" s="4"/>
      <c r="B26" s="85"/>
      <c r="C26" s="85"/>
      <c r="D26" s="86"/>
      <c r="J26" s="104">
        <f>F26-'[2]BS'!F26</f>
        <v>0</v>
      </c>
      <c r="K26" s="104">
        <f>G26-'[2]BS'!G26</f>
        <v>0</v>
      </c>
    </row>
    <row r="27" spans="1:11" ht="12.75">
      <c r="A27" s="24" t="s">
        <v>61</v>
      </c>
      <c r="B27" s="85"/>
      <c r="C27" s="85"/>
      <c r="D27" s="86"/>
      <c r="F27" s="72">
        <f>F25-'[1]BS'!$C$29</f>
        <v>0</v>
      </c>
      <c r="J27" s="104">
        <f>F27-'[2]BS'!F27</f>
        <v>0</v>
      </c>
      <c r="K27" s="104">
        <f>G27-'[2]BS'!G27</f>
        <v>0</v>
      </c>
    </row>
    <row r="28" spans="1:11" ht="12.75">
      <c r="A28" s="4"/>
      <c r="B28" s="85"/>
      <c r="C28" s="85"/>
      <c r="D28" s="86"/>
      <c r="J28" s="104">
        <f>F28-'[2]BS'!F28</f>
        <v>0</v>
      </c>
      <c r="K28" s="104">
        <f>G28-'[2]BS'!G28</f>
        <v>0</v>
      </c>
    </row>
    <row r="29" spans="1:11" ht="16.5" customHeight="1">
      <c r="A29" s="18"/>
      <c r="B29" s="109" t="s">
        <v>46</v>
      </c>
      <c r="C29" s="109"/>
      <c r="D29" s="110"/>
      <c r="F29" s="109" t="s">
        <v>0</v>
      </c>
      <c r="G29" s="109"/>
      <c r="H29" s="110"/>
      <c r="J29" s="104"/>
      <c r="K29" s="104">
        <f>G29-'[2]BS'!G29</f>
        <v>0</v>
      </c>
    </row>
    <row r="30" spans="1:11" ht="12.75">
      <c r="A30" s="19" t="s">
        <v>60</v>
      </c>
      <c r="B30" s="111">
        <v>44561</v>
      </c>
      <c r="C30" s="111">
        <v>44196</v>
      </c>
      <c r="D30" s="75" t="s">
        <v>78</v>
      </c>
      <c r="F30" s="111">
        <v>44561</v>
      </c>
      <c r="G30" s="111">
        <v>44196</v>
      </c>
      <c r="H30" s="19" t="s">
        <v>79</v>
      </c>
      <c r="J30" s="104">
        <f>F30-'[2]BS'!F30</f>
        <v>0</v>
      </c>
      <c r="K30" s="104">
        <f>G30-'[2]BS'!G30</f>
        <v>0</v>
      </c>
    </row>
    <row r="31" spans="1:11" ht="12.75">
      <c r="A31" s="28" t="s">
        <v>1</v>
      </c>
      <c r="B31" s="112"/>
      <c r="C31" s="112"/>
      <c r="D31" s="77" t="s">
        <v>65</v>
      </c>
      <c r="F31" s="112"/>
      <c r="G31" s="112"/>
      <c r="H31" s="23" t="s">
        <v>65</v>
      </c>
      <c r="J31" s="104">
        <f>F31-'[2]BS'!F31</f>
        <v>0</v>
      </c>
      <c r="K31" s="104">
        <f>G31-'[2]BS'!G31</f>
        <v>0</v>
      </c>
    </row>
    <row r="32" spans="1:11" ht="12.75">
      <c r="A32" s="62" t="s">
        <v>52</v>
      </c>
      <c r="B32" s="57">
        <v>38689</v>
      </c>
      <c r="C32" s="57">
        <v>34817</v>
      </c>
      <c r="D32" s="61">
        <f>B32/C32-1</f>
        <v>0.11121004107189014</v>
      </c>
      <c r="E32" s="72"/>
      <c r="F32" s="57">
        <v>39179</v>
      </c>
      <c r="G32" s="57">
        <v>34817</v>
      </c>
      <c r="H32" s="56">
        <f aca="true" t="shared" si="2" ref="H32:H37">F32/G32-1</f>
        <v>0.12528362581497543</v>
      </c>
      <c r="J32" s="104">
        <f>F32-'[2]BS'!F32</f>
        <v>0</v>
      </c>
      <c r="K32" s="104">
        <f>G32-'[2]BS'!G32</f>
        <v>0</v>
      </c>
    </row>
    <row r="33" spans="1:11" ht="12.75">
      <c r="A33" s="62" t="s">
        <v>9</v>
      </c>
      <c r="B33" s="57">
        <v>952453</v>
      </c>
      <c r="C33" s="57">
        <v>311822</v>
      </c>
      <c r="D33" s="61">
        <f aca="true" t="shared" si="3" ref="D33:D43">B33/C33-1</f>
        <v>2.0544765924149035</v>
      </c>
      <c r="E33" s="72"/>
      <c r="F33" s="57">
        <v>1024259</v>
      </c>
      <c r="G33" s="57">
        <v>318944</v>
      </c>
      <c r="H33" s="56">
        <f t="shared" si="2"/>
        <v>2.2114070181599277</v>
      </c>
      <c r="J33" s="104">
        <f>F33-'[2]BS'!F33</f>
        <v>0</v>
      </c>
      <c r="K33" s="104">
        <f>G33-'[2]BS'!G33</f>
        <v>0</v>
      </c>
    </row>
    <row r="34" spans="1:11" ht="12.75">
      <c r="A34" s="62" t="s">
        <v>10</v>
      </c>
      <c r="B34" s="57">
        <v>102698085</v>
      </c>
      <c r="C34" s="57">
        <v>88297146</v>
      </c>
      <c r="D34" s="61">
        <f t="shared" si="3"/>
        <v>0.16309631344143338</v>
      </c>
      <c r="E34" s="72"/>
      <c r="F34" s="57">
        <v>108021629</v>
      </c>
      <c r="G34" s="57">
        <v>90942415</v>
      </c>
      <c r="H34" s="56">
        <f t="shared" si="2"/>
        <v>0.18780251217212562</v>
      </c>
      <c r="J34" s="104">
        <f>F34-'[2]BS'!F34</f>
        <v>0</v>
      </c>
      <c r="K34" s="104">
        <f>G34-'[2]BS'!G34</f>
        <v>0</v>
      </c>
    </row>
    <row r="35" spans="1:11" ht="12.75">
      <c r="A35" s="54" t="s">
        <v>11</v>
      </c>
      <c r="B35" s="57">
        <v>7457843</v>
      </c>
      <c r="C35" s="57">
        <v>1176066</v>
      </c>
      <c r="D35" s="61">
        <f t="shared" si="3"/>
        <v>5.341347339350002</v>
      </c>
      <c r="E35" s="72"/>
      <c r="F35" s="57">
        <v>7929500</v>
      </c>
      <c r="G35" s="57">
        <v>1691668</v>
      </c>
      <c r="H35" s="56">
        <f t="shared" si="2"/>
        <v>3.687385468070567</v>
      </c>
      <c r="J35" s="104">
        <f>F35-'[2]BS'!F35</f>
        <v>0</v>
      </c>
      <c r="K35" s="104">
        <f>G35-'[2]BS'!G35</f>
        <v>0</v>
      </c>
    </row>
    <row r="36" spans="1:11" ht="12.75">
      <c r="A36" s="14" t="s">
        <v>12</v>
      </c>
      <c r="B36" s="57">
        <v>1706234</v>
      </c>
      <c r="C36" s="57">
        <v>1664464</v>
      </c>
      <c r="D36" s="61">
        <f t="shared" si="3"/>
        <v>0.025095165771083172</v>
      </c>
      <c r="E36" s="72"/>
      <c r="F36" s="57">
        <v>1762484</v>
      </c>
      <c r="G36" s="57">
        <v>1667761</v>
      </c>
      <c r="H36" s="56">
        <f t="shared" si="2"/>
        <v>0.05679650741323239</v>
      </c>
      <c r="J36" s="104">
        <f>F36-'[2]BS'!F36</f>
        <v>0</v>
      </c>
      <c r="K36" s="104">
        <f>G36-'[2]BS'!G36</f>
        <v>0</v>
      </c>
    </row>
    <row r="37" spans="1:11" ht="12.75">
      <c r="A37" s="62" t="s">
        <v>14</v>
      </c>
      <c r="B37" s="57">
        <v>493006</v>
      </c>
      <c r="C37" s="57">
        <v>589237</v>
      </c>
      <c r="D37" s="61">
        <f>B37/C37-1</f>
        <v>-0.16331459158199502</v>
      </c>
      <c r="E37" s="72"/>
      <c r="F37" s="57">
        <v>538460</v>
      </c>
      <c r="G37" s="57">
        <v>615952</v>
      </c>
      <c r="H37" s="56">
        <f t="shared" si="2"/>
        <v>-0.12580850455879677</v>
      </c>
      <c r="J37" s="104">
        <f>F37-'[2]BS'!F37</f>
        <v>0</v>
      </c>
      <c r="K37" s="104">
        <f>G37-'[2]BS'!G37</f>
        <v>0</v>
      </c>
    </row>
    <row r="38" spans="1:11" ht="12.75">
      <c r="A38" s="62" t="s">
        <v>13</v>
      </c>
      <c r="B38" s="57">
        <v>62076</v>
      </c>
      <c r="C38" s="34">
        <v>0</v>
      </c>
      <c r="D38" s="61" t="s">
        <v>49</v>
      </c>
      <c r="E38" s="72"/>
      <c r="F38" s="57">
        <v>68357</v>
      </c>
      <c r="G38" s="34">
        <v>0</v>
      </c>
      <c r="H38" s="56" t="s">
        <v>49</v>
      </c>
      <c r="J38" s="104">
        <f>F38-'[2]BS'!F38</f>
        <v>0</v>
      </c>
      <c r="K38" s="104">
        <f>G38-'[2]BS'!G38</f>
        <v>0</v>
      </c>
    </row>
    <row r="39" spans="1:11" ht="12.75">
      <c r="A39" s="62" t="s">
        <v>53</v>
      </c>
      <c r="B39" s="34">
        <v>0</v>
      </c>
      <c r="C39" s="57">
        <v>85665</v>
      </c>
      <c r="D39" s="61" t="s">
        <v>49</v>
      </c>
      <c r="E39" s="72"/>
      <c r="F39" s="34">
        <v>0</v>
      </c>
      <c r="G39" s="57">
        <v>55015</v>
      </c>
      <c r="H39" s="56" t="s">
        <v>49</v>
      </c>
      <c r="J39" s="104">
        <f>F39-'[2]BS'!F39</f>
        <v>0</v>
      </c>
      <c r="K39" s="104">
        <f>G39-'[2]BS'!G39</f>
        <v>0</v>
      </c>
    </row>
    <row r="40" spans="1:11" ht="12.75">
      <c r="A40" s="62" t="s">
        <v>47</v>
      </c>
      <c r="B40" s="57">
        <v>716569</v>
      </c>
      <c r="C40" s="57">
        <v>709269</v>
      </c>
      <c r="D40" s="61">
        <f t="shared" si="3"/>
        <v>0.010292286847444432</v>
      </c>
      <c r="E40" s="72"/>
      <c r="F40" s="57">
        <v>498597</v>
      </c>
      <c r="G40" s="57">
        <v>454792</v>
      </c>
      <c r="H40" s="56">
        <f>F40/G40-1</f>
        <v>0.09631875670636236</v>
      </c>
      <c r="J40" s="104">
        <f>F40-'[2]BS'!F40</f>
        <v>0</v>
      </c>
      <c r="K40" s="104">
        <f>G40-'[2]BS'!G40</f>
        <v>0</v>
      </c>
    </row>
    <row r="41" spans="1:11" ht="12.75">
      <c r="A41" s="1" t="s">
        <v>15</v>
      </c>
      <c r="B41" s="57">
        <v>1440467</v>
      </c>
      <c r="C41" s="57">
        <v>907681</v>
      </c>
      <c r="D41" s="61">
        <f t="shared" si="3"/>
        <v>0.5869749394335675</v>
      </c>
      <c r="E41" s="72"/>
      <c r="F41" s="57">
        <v>1860504</v>
      </c>
      <c r="G41" s="57">
        <v>1210316</v>
      </c>
      <c r="H41" s="56">
        <f>F41/G41-1</f>
        <v>0.5372051596442582</v>
      </c>
      <c r="J41" s="104">
        <f>F41-'[2]BS'!F41</f>
        <v>0</v>
      </c>
      <c r="K41" s="104">
        <f>G41-'[2]BS'!G41</f>
        <v>0</v>
      </c>
    </row>
    <row r="42" spans="1:11" ht="13.5" thickBot="1">
      <c r="A42" s="1" t="s">
        <v>16</v>
      </c>
      <c r="B42" s="63">
        <v>143486</v>
      </c>
      <c r="C42" s="63">
        <v>55949</v>
      </c>
      <c r="D42" s="61">
        <f t="shared" si="3"/>
        <v>1.5645856047471804</v>
      </c>
      <c r="E42" s="72"/>
      <c r="F42" s="63">
        <v>194087</v>
      </c>
      <c r="G42" s="63">
        <v>86359</v>
      </c>
      <c r="H42" s="56">
        <f>F42/G42-1</f>
        <v>1.2474438101413865</v>
      </c>
      <c r="J42" s="104">
        <f>F42-'[2]BS'!F42</f>
        <v>0</v>
      </c>
      <c r="K42" s="104">
        <f>G42-'[2]BS'!G42</f>
        <v>0</v>
      </c>
    </row>
    <row r="43" spans="1:11" ht="13.5" thickBot="1">
      <c r="A43" s="64" t="s">
        <v>17</v>
      </c>
      <c r="B43" s="87">
        <f>SUM(B32:B42)</f>
        <v>115708908</v>
      </c>
      <c r="C43" s="87">
        <f>SUM(C32:C42)</f>
        <v>93832116</v>
      </c>
      <c r="D43" s="88">
        <f t="shared" si="3"/>
        <v>0.23314823253053363</v>
      </c>
      <c r="E43" s="72"/>
      <c r="F43" s="87">
        <f>SUM(F32:F42)</f>
        <v>121937056</v>
      </c>
      <c r="G43" s="87">
        <f>SUM(G32:G42)</f>
        <v>97078039</v>
      </c>
      <c r="H43" s="35">
        <f>F43/G43-1</f>
        <v>0.2560725088400271</v>
      </c>
      <c r="J43" s="104">
        <f>F43-'[2]BS'!F43</f>
        <v>0</v>
      </c>
      <c r="K43" s="104">
        <f>G43-'[2]BS'!G43</f>
        <v>0</v>
      </c>
    </row>
    <row r="44" spans="1:11" ht="13.5" thickTop="1">
      <c r="A44" s="65"/>
      <c r="B44" s="89"/>
      <c r="C44" s="89"/>
      <c r="D44" s="90"/>
      <c r="E44" s="72"/>
      <c r="J44" s="104">
        <f>F44-'[2]BS'!F44</f>
        <v>0</v>
      </c>
      <c r="K44" s="104">
        <f>G44-'[2]BS'!G44</f>
        <v>0</v>
      </c>
    </row>
    <row r="45" spans="1:11" ht="12.75">
      <c r="A45" s="66" t="s">
        <v>18</v>
      </c>
      <c r="B45" s="91"/>
      <c r="C45" s="91"/>
      <c r="D45" s="92"/>
      <c r="E45" s="72"/>
      <c r="J45" s="104">
        <f>F45-'[2]BS'!F45</f>
        <v>0</v>
      </c>
      <c r="K45" s="104">
        <f>G45-'[2]BS'!G45</f>
        <v>0</v>
      </c>
    </row>
    <row r="46" spans="1:11" ht="12.75">
      <c r="A46" s="62" t="s">
        <v>19</v>
      </c>
      <c r="B46" s="57">
        <v>6397971</v>
      </c>
      <c r="C46" s="57">
        <v>5824201</v>
      </c>
      <c r="D46" s="93">
        <f aca="true" t="shared" si="4" ref="D46:D53">B46/C46-1</f>
        <v>0.09851480057092821</v>
      </c>
      <c r="E46" s="72"/>
      <c r="F46" s="57">
        <v>6397971</v>
      </c>
      <c r="G46" s="57">
        <v>5824201</v>
      </c>
      <c r="H46" s="70">
        <f>F46/G46-1</f>
        <v>0.09851480057092821</v>
      </c>
      <c r="J46" s="104">
        <f>F46-'[2]BS'!F46</f>
        <v>0</v>
      </c>
      <c r="K46" s="104">
        <f>G46-'[2]BS'!G46</f>
        <v>0</v>
      </c>
    </row>
    <row r="47" spans="1:11" ht="12.75">
      <c r="A47" s="54" t="s">
        <v>20</v>
      </c>
      <c r="B47" s="34">
        <v>0</v>
      </c>
      <c r="C47" s="34">
        <v>0</v>
      </c>
      <c r="D47" s="34">
        <v>0</v>
      </c>
      <c r="E47" s="72"/>
      <c r="F47" s="57">
        <v>-15287</v>
      </c>
      <c r="G47" s="57">
        <v>-15287</v>
      </c>
      <c r="H47" s="33">
        <f aca="true" t="shared" si="5" ref="H47:H55">F47/G47-1</f>
        <v>0</v>
      </c>
      <c r="J47" s="104">
        <f>F47-'[2]BS'!F47</f>
        <v>0</v>
      </c>
      <c r="K47" s="104">
        <f>G47-'[2]BS'!G47</f>
        <v>0</v>
      </c>
    </row>
    <row r="48" spans="1:11" ht="12.75">
      <c r="A48" s="62" t="s">
        <v>21</v>
      </c>
      <c r="B48" s="57">
        <v>28614</v>
      </c>
      <c r="C48" s="57">
        <v>28614</v>
      </c>
      <c r="D48" s="34">
        <f t="shared" si="4"/>
        <v>0</v>
      </c>
      <c r="E48" s="72"/>
      <c r="F48" s="57">
        <v>31235</v>
      </c>
      <c r="G48" s="57">
        <v>31235</v>
      </c>
      <c r="H48" s="33">
        <f t="shared" si="5"/>
        <v>0</v>
      </c>
      <c r="J48" s="104">
        <f>F48-'[2]BS'!F48</f>
        <v>0</v>
      </c>
      <c r="K48" s="104">
        <f>G48-'[2]BS'!G48</f>
        <v>0</v>
      </c>
    </row>
    <row r="49" spans="1:11" ht="12.75">
      <c r="A49" s="54" t="s">
        <v>22</v>
      </c>
      <c r="B49" s="57">
        <v>3051409</v>
      </c>
      <c r="C49" s="57">
        <v>2366533</v>
      </c>
      <c r="D49" s="61">
        <f t="shared" si="4"/>
        <v>0.289400570370242</v>
      </c>
      <c r="E49" s="72"/>
      <c r="F49" s="57">
        <v>3736875</v>
      </c>
      <c r="G49" s="57">
        <v>2858479</v>
      </c>
      <c r="H49" s="56">
        <f t="shared" si="5"/>
        <v>0.30729489354303463</v>
      </c>
      <c r="J49" s="104">
        <f>F49-'[2]BS'!F49</f>
        <v>0</v>
      </c>
      <c r="K49" s="104">
        <f>G49-'[2]BS'!G49</f>
        <v>0</v>
      </c>
    </row>
    <row r="50" spans="1:11" s="52" customFormat="1" ht="12.75">
      <c r="A50" s="76" t="s">
        <v>83</v>
      </c>
      <c r="B50" s="57">
        <v>42234</v>
      </c>
      <c r="C50" s="57">
        <v>48517</v>
      </c>
      <c r="D50" s="61">
        <f t="shared" si="4"/>
        <v>-0.12950099964960737</v>
      </c>
      <c r="E50" s="72"/>
      <c r="F50" s="57">
        <v>73292</v>
      </c>
      <c r="G50" s="57">
        <v>45625</v>
      </c>
      <c r="H50" s="56">
        <f t="shared" si="5"/>
        <v>0.6064</v>
      </c>
      <c r="J50" s="104">
        <f>F50-'[2]BS'!F50</f>
        <v>0</v>
      </c>
      <c r="K50" s="104">
        <f>G50-'[2]BS'!G50</f>
        <v>0</v>
      </c>
    </row>
    <row r="51" spans="1:11" s="52" customFormat="1" ht="12.75">
      <c r="A51" s="54" t="s">
        <v>72</v>
      </c>
      <c r="B51" s="57">
        <v>-1004667</v>
      </c>
      <c r="C51" s="57">
        <v>518558</v>
      </c>
      <c r="D51" s="61">
        <f t="shared" si="4"/>
        <v>-2.9374245503878065</v>
      </c>
      <c r="E51" s="72"/>
      <c r="F51" s="57">
        <v>-996697</v>
      </c>
      <c r="G51" s="57">
        <v>517335</v>
      </c>
      <c r="H51" s="56">
        <f t="shared" si="5"/>
        <v>-2.926598818947104</v>
      </c>
      <c r="J51" s="104">
        <f>F51-'[2]BS'!F51</f>
        <v>0</v>
      </c>
      <c r="K51" s="104">
        <f>G51-'[2]BS'!G51</f>
        <v>0</v>
      </c>
    </row>
    <row r="52" spans="1:11" s="52" customFormat="1" ht="12.75">
      <c r="A52" s="62" t="s">
        <v>23</v>
      </c>
      <c r="B52" s="57">
        <v>837564</v>
      </c>
      <c r="C52" s="57">
        <v>736446</v>
      </c>
      <c r="D52" s="61">
        <f t="shared" si="4"/>
        <v>0.13730538287939642</v>
      </c>
      <c r="E52" s="72"/>
      <c r="F52" s="57">
        <v>864893</v>
      </c>
      <c r="G52" s="57">
        <v>759715</v>
      </c>
      <c r="H52" s="56">
        <f t="shared" si="5"/>
        <v>0.1384440217713221</v>
      </c>
      <c r="J52" s="104">
        <f>F52-'[2]BS'!F52</f>
        <v>0</v>
      </c>
      <c r="K52" s="104">
        <f>G52-'[2]BS'!G52</f>
        <v>0</v>
      </c>
    </row>
    <row r="53" spans="1:11" ht="13.5" thickBot="1">
      <c r="A53" s="64" t="s">
        <v>24</v>
      </c>
      <c r="B53" s="94">
        <f>SUM(B46:B52)</f>
        <v>9353125</v>
      </c>
      <c r="C53" s="94">
        <f>SUM(C46:C52)</f>
        <v>9522869</v>
      </c>
      <c r="D53" s="95">
        <f t="shared" si="4"/>
        <v>-0.01782488029605367</v>
      </c>
      <c r="E53" s="72"/>
      <c r="F53" s="94">
        <f>SUM(F46:F52)</f>
        <v>10092282</v>
      </c>
      <c r="G53" s="94">
        <f>SUM(G46:G52)</f>
        <v>10021303</v>
      </c>
      <c r="H53" s="36">
        <f t="shared" si="5"/>
        <v>0.007082811486689877</v>
      </c>
      <c r="J53" s="104">
        <f>F53-'[2]BS'!F53</f>
        <v>0</v>
      </c>
      <c r="K53" s="104">
        <f>G53-'[2]BS'!G53</f>
        <v>0</v>
      </c>
    </row>
    <row r="54" spans="1:11" ht="12.75">
      <c r="A54" s="54" t="s">
        <v>54</v>
      </c>
      <c r="B54" s="34">
        <v>0</v>
      </c>
      <c r="C54" s="34">
        <v>0</v>
      </c>
      <c r="D54" s="34">
        <v>0</v>
      </c>
      <c r="E54" s="72"/>
      <c r="F54" s="57">
        <v>471852</v>
      </c>
      <c r="G54" s="57">
        <v>393055</v>
      </c>
      <c r="H54" s="56">
        <f t="shared" si="5"/>
        <v>0.2004732162165601</v>
      </c>
      <c r="J54" s="104">
        <f>F54-'[2]BS'!F54</f>
        <v>0</v>
      </c>
      <c r="K54" s="104">
        <f>G54-'[2]BS'!G54</f>
        <v>0</v>
      </c>
    </row>
    <row r="55" spans="1:11" ht="13.5" thickBot="1">
      <c r="A55" s="64" t="s">
        <v>25</v>
      </c>
      <c r="B55" s="87">
        <f>B53+B43+B54</f>
        <v>125062033</v>
      </c>
      <c r="C55" s="87">
        <f>C53+C43+C54</f>
        <v>103354985</v>
      </c>
      <c r="D55" s="96">
        <f>B55/C55-1</f>
        <v>0.21002419960682106</v>
      </c>
      <c r="E55" s="72"/>
      <c r="F55" s="87">
        <f>F53+F43+F54</f>
        <v>132501190</v>
      </c>
      <c r="G55" s="87">
        <f>G53+G43+G54</f>
        <v>107492397</v>
      </c>
      <c r="H55" s="37">
        <f t="shared" si="5"/>
        <v>0.23265638964214364</v>
      </c>
      <c r="J55" s="104">
        <f>F55-'[2]BS'!F55</f>
        <v>0</v>
      </c>
      <c r="K55" s="104">
        <f>G55-'[2]BS'!G55</f>
        <v>0</v>
      </c>
    </row>
    <row r="56" ht="13.5" thickTop="1"/>
    <row r="57" spans="1:3" ht="12.75">
      <c r="A57" s="25" t="s">
        <v>55</v>
      </c>
      <c r="B57" s="72"/>
      <c r="C57" s="72"/>
    </row>
    <row r="58" spans="1:4" ht="12.75">
      <c r="A58" s="71" t="s">
        <v>84</v>
      </c>
      <c r="B58" s="72"/>
      <c r="C58" s="72"/>
      <c r="D58" s="72"/>
    </row>
    <row r="59" spans="2:8" ht="12.75">
      <c r="B59" s="72"/>
      <c r="C59" s="72"/>
      <c r="D59" s="72"/>
      <c r="E59" s="72"/>
      <c r="F59" s="72"/>
      <c r="G59" s="72"/>
      <c r="H59" s="2"/>
    </row>
    <row r="60" spans="1:8" ht="36.75" customHeight="1">
      <c r="A60" s="29" t="s">
        <v>41</v>
      </c>
      <c r="C60" s="97"/>
      <c r="F60" s="115" t="s">
        <v>68</v>
      </c>
      <c r="G60" s="116"/>
      <c r="H60" s="116"/>
    </row>
    <row r="61" spans="1:8" ht="12.75">
      <c r="A61" s="27" t="s">
        <v>42</v>
      </c>
      <c r="C61" s="97"/>
      <c r="F61" s="113" t="s">
        <v>43</v>
      </c>
      <c r="G61" s="114"/>
      <c r="H61" s="114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61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7"/>
  <sheetViews>
    <sheetView tabSelected="1" zoomScale="95" zoomScaleNormal="95" zoomScalePageLayoutView="0" workbookViewId="0" topLeftCell="B1">
      <selection activeCell="K8" sqref="K8"/>
    </sheetView>
  </sheetViews>
  <sheetFormatPr defaultColWidth="9.140625" defaultRowHeight="12.75"/>
  <cols>
    <col min="1" max="1" width="66.140625" style="6" customWidth="1"/>
    <col min="2" max="2" width="13.28125" style="6" customWidth="1"/>
    <col min="3" max="3" width="15.57421875" style="6" customWidth="1"/>
    <col min="4" max="4" width="12.421875" style="6" customWidth="1"/>
    <col min="5" max="5" width="6.00390625" style="6" customWidth="1"/>
    <col min="6" max="6" width="13.140625" style="6" bestFit="1" customWidth="1"/>
    <col min="7" max="8" width="12.421875" style="6" bestFit="1" customWidth="1"/>
    <col min="9" max="9" width="7.28125" style="6" bestFit="1" customWidth="1"/>
    <col min="10" max="10" width="5.140625" style="6" bestFit="1" customWidth="1"/>
    <col min="11" max="11" width="12.00390625" style="100" bestFit="1" customWidth="1"/>
    <col min="12" max="12" width="11.7109375" style="100" bestFit="1" customWidth="1"/>
    <col min="13" max="19" width="9.140625" style="100" customWidth="1"/>
    <col min="20" max="16384" width="9.140625" style="6" customWidth="1"/>
  </cols>
  <sheetData>
    <row r="1" ht="12.75">
      <c r="A1" s="22" t="s">
        <v>80</v>
      </c>
    </row>
    <row r="4" spans="1:8" ht="15" customHeight="1">
      <c r="A4" s="5"/>
      <c r="B4" s="124" t="s">
        <v>46</v>
      </c>
      <c r="C4" s="108"/>
      <c r="D4" s="108"/>
      <c r="F4" s="109" t="s">
        <v>0</v>
      </c>
      <c r="G4" s="109"/>
      <c r="H4" s="110"/>
    </row>
    <row r="5" spans="1:8" ht="12.75">
      <c r="A5" s="120" t="s">
        <v>26</v>
      </c>
      <c r="B5" s="122">
        <v>44561</v>
      </c>
      <c r="C5" s="122">
        <v>44196</v>
      </c>
      <c r="D5" s="7" t="s">
        <v>78</v>
      </c>
      <c r="F5" s="122">
        <v>44561</v>
      </c>
      <c r="G5" s="122">
        <v>44196</v>
      </c>
      <c r="H5" s="7" t="s">
        <v>78</v>
      </c>
    </row>
    <row r="6" spans="1:8" ht="13.5" thickBot="1">
      <c r="A6" s="121"/>
      <c r="B6" s="123"/>
      <c r="C6" s="123"/>
      <c r="D6" s="8" t="s">
        <v>81</v>
      </c>
      <c r="F6" s="123"/>
      <c r="G6" s="123"/>
      <c r="H6" s="8" t="s">
        <v>81</v>
      </c>
    </row>
    <row r="7" spans="1:19" ht="12.75">
      <c r="A7" s="9" t="s">
        <v>58</v>
      </c>
      <c r="B7" s="11">
        <v>3236110</v>
      </c>
      <c r="C7" s="11">
        <v>3199035</v>
      </c>
      <c r="D7" s="38">
        <f>B7/C7-1</f>
        <v>0.011589432438219749</v>
      </c>
      <c r="E7" s="11"/>
      <c r="F7" s="11">
        <v>3570594</v>
      </c>
      <c r="G7" s="11">
        <v>3495215</v>
      </c>
      <c r="H7" s="38">
        <f aca="true" t="shared" si="0" ref="H7:H26">F7/G7-1</f>
        <v>0.021566341412473822</v>
      </c>
      <c r="K7" s="101">
        <f>F7-'[2]P&amp;L'!F7</f>
        <v>0</v>
      </c>
      <c r="L7" s="101">
        <f>G7-'[2]P&amp;L'!G7</f>
        <v>0</v>
      </c>
      <c r="N7" s="101">
        <f>B7-'[2]P&amp;L'!B7</f>
        <v>0</v>
      </c>
      <c r="O7" s="101">
        <f>C7-'[2]P&amp;L'!C7</f>
        <v>0</v>
      </c>
      <c r="P7" s="101"/>
      <c r="Q7" s="101"/>
      <c r="R7" s="101">
        <f>F7-'[2]P&amp;L'!F7</f>
        <v>0</v>
      </c>
      <c r="S7" s="101">
        <f>G7-'[2]P&amp;L'!G7</f>
        <v>0</v>
      </c>
    </row>
    <row r="8" spans="1:19" ht="12.75">
      <c r="A8" s="9" t="s">
        <v>62</v>
      </c>
      <c r="B8" s="39">
        <v>11668</v>
      </c>
      <c r="C8" s="39">
        <v>11673</v>
      </c>
      <c r="D8" s="38">
        <f aca="true" t="shared" si="1" ref="D8:D26">B8/C8-1</f>
        <v>-0.0004283389017391004</v>
      </c>
      <c r="E8" s="11"/>
      <c r="F8" s="45">
        <v>125159</v>
      </c>
      <c r="G8" s="45">
        <v>165210</v>
      </c>
      <c r="H8" s="38">
        <f t="shared" si="0"/>
        <v>-0.24242479268809392</v>
      </c>
      <c r="K8" s="101">
        <f>F8-'[2]P&amp;L'!F8</f>
        <v>0</v>
      </c>
      <c r="L8" s="101">
        <f>G8-'[2]P&amp;L'!G8</f>
        <v>0</v>
      </c>
      <c r="N8" s="101">
        <f>B8-'[2]P&amp;L'!B8</f>
        <v>0</v>
      </c>
      <c r="O8" s="101">
        <f>C8-'[2]P&amp;L'!C8</f>
        <v>0</v>
      </c>
      <c r="P8" s="101"/>
      <c r="Q8" s="101"/>
      <c r="R8" s="101">
        <f>F8-'[2]P&amp;L'!F8</f>
        <v>0</v>
      </c>
      <c r="S8" s="101">
        <f>G8-'[2]P&amp;L'!G8</f>
        <v>0</v>
      </c>
    </row>
    <row r="9" spans="1:19" ht="12.75">
      <c r="A9" s="9" t="s">
        <v>75</v>
      </c>
      <c r="B9" s="11">
        <v>-501261</v>
      </c>
      <c r="C9" s="11">
        <v>-629232</v>
      </c>
      <c r="D9" s="38">
        <f t="shared" si="1"/>
        <v>-0.20337649706308647</v>
      </c>
      <c r="E9" s="11"/>
      <c r="F9" s="11">
        <v>-552281</v>
      </c>
      <c r="G9" s="11">
        <v>-681981</v>
      </c>
      <c r="H9" s="38">
        <f t="shared" si="0"/>
        <v>-0.19018125138383624</v>
      </c>
      <c r="K9" s="101">
        <f>F9-'[2]P&amp;L'!F9</f>
        <v>0</v>
      </c>
      <c r="L9" s="101">
        <f>G9-'[2]P&amp;L'!G9</f>
        <v>0</v>
      </c>
      <c r="N9" s="101">
        <f>B9-'[2]P&amp;L'!B9</f>
        <v>0</v>
      </c>
      <c r="O9" s="101">
        <f>C9-'[2]P&amp;L'!C9</f>
        <v>0</v>
      </c>
      <c r="P9" s="101"/>
      <c r="Q9" s="101"/>
      <c r="R9" s="101">
        <f>F9-'[2]P&amp;L'!F9</f>
        <v>0</v>
      </c>
      <c r="S9" s="101">
        <f>G9-'[2]P&amp;L'!G9</f>
        <v>0</v>
      </c>
    </row>
    <row r="10" spans="1:19" ht="12.75">
      <c r="A10" s="9" t="s">
        <v>63</v>
      </c>
      <c r="B10" s="11">
        <v>-6681</v>
      </c>
      <c r="C10" s="11">
        <v>-1409</v>
      </c>
      <c r="D10" s="38">
        <f t="shared" si="1"/>
        <v>3.7416607523066006</v>
      </c>
      <c r="E10" s="11"/>
      <c r="F10" s="11">
        <v>-1353</v>
      </c>
      <c r="G10" s="11">
        <v>-1351</v>
      </c>
      <c r="H10" s="38">
        <f t="shared" si="0"/>
        <v>0.001480384900073961</v>
      </c>
      <c r="K10" s="101">
        <f>F10-'[2]P&amp;L'!F10</f>
        <v>0</v>
      </c>
      <c r="L10" s="101">
        <f>G10-'[2]P&amp;L'!G10</f>
        <v>0</v>
      </c>
      <c r="N10" s="101">
        <f>B10-'[2]P&amp;L'!B10</f>
        <v>0</v>
      </c>
      <c r="O10" s="101">
        <f>C10-'[2]P&amp;L'!C10</f>
        <v>0</v>
      </c>
      <c r="P10" s="101"/>
      <c r="Q10" s="101"/>
      <c r="R10" s="101">
        <f>F10-'[2]P&amp;L'!F10</f>
        <v>0</v>
      </c>
      <c r="S10" s="101">
        <f>G10-'[2]P&amp;L'!G10</f>
        <v>0</v>
      </c>
    </row>
    <row r="11" spans="1:19" ht="12.75">
      <c r="A11" s="15" t="s">
        <v>27</v>
      </c>
      <c r="B11" s="40">
        <f>SUM(B7:B10)</f>
        <v>2739836</v>
      </c>
      <c r="C11" s="40">
        <f>SUM(C7:C10)</f>
        <v>2580067</v>
      </c>
      <c r="D11" s="41">
        <f t="shared" si="1"/>
        <v>0.06192436087900033</v>
      </c>
      <c r="E11" s="11"/>
      <c r="F11" s="40">
        <f>SUM(F7:F10)</f>
        <v>3142119</v>
      </c>
      <c r="G11" s="40">
        <f>SUM(G7:G10)</f>
        <v>2977093</v>
      </c>
      <c r="H11" s="41">
        <f t="shared" si="0"/>
        <v>0.05543192637918937</v>
      </c>
      <c r="K11" s="101">
        <f>F11-'[2]P&amp;L'!F11</f>
        <v>0</v>
      </c>
      <c r="L11" s="101">
        <f>G11-'[2]P&amp;L'!G11</f>
        <v>0</v>
      </c>
      <c r="N11" s="101">
        <f>B11-'[2]P&amp;L'!B11</f>
        <v>0</v>
      </c>
      <c r="O11" s="101">
        <f>C11-'[2]P&amp;L'!C11</f>
        <v>0</v>
      </c>
      <c r="P11" s="101"/>
      <c r="Q11" s="101"/>
      <c r="R11" s="101">
        <f>F11-'[2]P&amp;L'!F11</f>
        <v>0</v>
      </c>
      <c r="S11" s="101">
        <f>G11-'[2]P&amp;L'!G11</f>
        <v>0</v>
      </c>
    </row>
    <row r="12" spans="1:19" ht="12.75">
      <c r="A12" s="9" t="s">
        <v>28</v>
      </c>
      <c r="B12" s="11">
        <v>1219845</v>
      </c>
      <c r="C12" s="11">
        <v>986887</v>
      </c>
      <c r="D12" s="38">
        <f t="shared" si="1"/>
        <v>0.23605336781212038</v>
      </c>
      <c r="E12" s="11"/>
      <c r="F12" s="11">
        <v>1432875</v>
      </c>
      <c r="G12" s="11">
        <v>1151940</v>
      </c>
      <c r="H12" s="38">
        <f t="shared" si="0"/>
        <v>0.24387988957758222</v>
      </c>
      <c r="K12" s="101">
        <f>F12-'[2]P&amp;L'!F12</f>
        <v>0</v>
      </c>
      <c r="L12" s="101">
        <f>G12-'[2]P&amp;L'!G12</f>
        <v>0</v>
      </c>
      <c r="N12" s="101">
        <f>B12-'[2]P&amp;L'!B12</f>
        <v>0</v>
      </c>
      <c r="O12" s="101">
        <f>C12-'[2]P&amp;L'!C12</f>
        <v>0</v>
      </c>
      <c r="P12" s="101"/>
      <c r="Q12" s="101"/>
      <c r="R12" s="101">
        <f>F12-'[2]P&amp;L'!F12</f>
        <v>0</v>
      </c>
      <c r="S12" s="101">
        <f>G12-'[2]P&amp;L'!G12</f>
        <v>0</v>
      </c>
    </row>
    <row r="13" spans="1:19" ht="12.75">
      <c r="A13" s="9" t="s">
        <v>29</v>
      </c>
      <c r="B13" s="11">
        <v>-413569</v>
      </c>
      <c r="C13" s="11">
        <v>-330447</v>
      </c>
      <c r="D13" s="38">
        <f t="shared" si="1"/>
        <v>0.2515441205397537</v>
      </c>
      <c r="E13" s="11"/>
      <c r="F13" s="11">
        <v>-471518</v>
      </c>
      <c r="G13" s="11">
        <v>-375479</v>
      </c>
      <c r="H13" s="38">
        <f t="shared" si="0"/>
        <v>0.25577728714521974</v>
      </c>
      <c r="K13" s="101">
        <f>F13-'[2]P&amp;L'!F13</f>
        <v>0</v>
      </c>
      <c r="L13" s="101">
        <f>G13-'[2]P&amp;L'!G13</f>
        <v>0</v>
      </c>
      <c r="N13" s="101">
        <f>B13-'[2]P&amp;L'!B13</f>
        <v>0</v>
      </c>
      <c r="O13" s="101">
        <f>C13-'[2]P&amp;L'!C13</f>
        <v>0</v>
      </c>
      <c r="P13" s="101"/>
      <c r="Q13" s="101"/>
      <c r="R13" s="101">
        <f>F13-'[2]P&amp;L'!F13</f>
        <v>0</v>
      </c>
      <c r="S13" s="101">
        <f>G13-'[2]P&amp;L'!G13</f>
        <v>0</v>
      </c>
    </row>
    <row r="14" spans="1:19" ht="12.75">
      <c r="A14" s="16" t="s">
        <v>30</v>
      </c>
      <c r="B14" s="42">
        <f>SUM(B12:B13)</f>
        <v>806276</v>
      </c>
      <c r="C14" s="42">
        <f>SUM(C12:C13)</f>
        <v>656440</v>
      </c>
      <c r="D14" s="41">
        <f t="shared" si="1"/>
        <v>0.22825543842544627</v>
      </c>
      <c r="E14" s="11"/>
      <c r="F14" s="42">
        <f>SUM(F12:F13)</f>
        <v>961357</v>
      </c>
      <c r="G14" s="42">
        <f>SUM(G12:G13)</f>
        <v>776461</v>
      </c>
      <c r="H14" s="41">
        <f t="shared" si="0"/>
        <v>0.23812657686606276</v>
      </c>
      <c r="I14" s="6" t="s">
        <v>31</v>
      </c>
      <c r="K14" s="101">
        <f>F14-'[2]P&amp;L'!F14</f>
        <v>0</v>
      </c>
      <c r="L14" s="101">
        <f>G14-'[2]P&amp;L'!G14</f>
        <v>0</v>
      </c>
      <c r="N14" s="101">
        <f>B14-'[2]P&amp;L'!B14</f>
        <v>0</v>
      </c>
      <c r="O14" s="101">
        <f>C14-'[2]P&amp;L'!C14</f>
        <v>0</v>
      </c>
      <c r="P14" s="101"/>
      <c r="Q14" s="101"/>
      <c r="R14" s="101">
        <f>F14-'[2]P&amp;L'!F14</f>
        <v>0</v>
      </c>
      <c r="S14" s="101">
        <f>G14-'[2]P&amp;L'!G14</f>
        <v>0</v>
      </c>
    </row>
    <row r="15" spans="1:19" ht="12.75">
      <c r="A15" s="17" t="s">
        <v>32</v>
      </c>
      <c r="B15" s="11">
        <v>461286</v>
      </c>
      <c r="C15" s="11">
        <v>310121</v>
      </c>
      <c r="D15" s="38">
        <f t="shared" si="1"/>
        <v>0.4874387738979302</v>
      </c>
      <c r="E15" s="11"/>
      <c r="F15" s="11">
        <v>528682</v>
      </c>
      <c r="G15" s="11">
        <v>345119</v>
      </c>
      <c r="H15" s="38">
        <f t="shared" si="0"/>
        <v>0.5318832055030294</v>
      </c>
      <c r="K15" s="101">
        <f>F15-'[2]P&amp;L'!F15</f>
        <v>0</v>
      </c>
      <c r="L15" s="101">
        <f>G15-'[2]P&amp;L'!G15</f>
        <v>0</v>
      </c>
      <c r="N15" s="101">
        <f>B15-'[2]P&amp;L'!B15</f>
        <v>0</v>
      </c>
      <c r="O15" s="101">
        <f>C15-'[2]P&amp;L'!C15</f>
        <v>0</v>
      </c>
      <c r="P15" s="101"/>
      <c r="Q15" s="101"/>
      <c r="R15" s="101">
        <f>F15-'[2]P&amp;L'!F15</f>
        <v>0</v>
      </c>
      <c r="S15" s="101">
        <f>G15-'[2]P&amp;L'!G15</f>
        <v>0</v>
      </c>
    </row>
    <row r="16" spans="1:19" ht="30" customHeight="1">
      <c r="A16" s="51" t="s">
        <v>66</v>
      </c>
      <c r="B16" s="11">
        <v>178960</v>
      </c>
      <c r="C16" s="11">
        <v>300610</v>
      </c>
      <c r="D16" s="30">
        <f t="shared" si="1"/>
        <v>-0.4046771564485546</v>
      </c>
      <c r="E16" s="11"/>
      <c r="F16" s="11">
        <v>179023</v>
      </c>
      <c r="G16" s="11">
        <v>300665</v>
      </c>
      <c r="H16" s="30">
        <f t="shared" si="0"/>
        <v>-0.40457652204280514</v>
      </c>
      <c r="K16" s="101">
        <f>F16-'[2]P&amp;L'!F16</f>
        <v>0</v>
      </c>
      <c r="L16" s="101">
        <f>G16-'[2]P&amp;L'!G16</f>
        <v>0</v>
      </c>
      <c r="N16" s="101">
        <f>B16-'[2]P&amp;L'!B16</f>
        <v>0</v>
      </c>
      <c r="O16" s="101">
        <f>C16-'[2]P&amp;L'!C16</f>
        <v>0</v>
      </c>
      <c r="P16" s="101"/>
      <c r="Q16" s="101"/>
      <c r="R16" s="101">
        <f>F16-'[2]P&amp;L'!F16</f>
        <v>0</v>
      </c>
      <c r="S16" s="101">
        <f>G16-'[2]P&amp;L'!G16</f>
        <v>0</v>
      </c>
    </row>
    <row r="17" spans="1:19" ht="25.5">
      <c r="A17" s="51" t="s">
        <v>67</v>
      </c>
      <c r="B17" s="11">
        <v>64488</v>
      </c>
      <c r="C17" s="11">
        <v>42500</v>
      </c>
      <c r="D17" s="30">
        <f t="shared" si="1"/>
        <v>0.517364705882353</v>
      </c>
      <c r="E17" s="11"/>
      <c r="F17" s="11">
        <v>38409</v>
      </c>
      <c r="G17" s="11">
        <v>74110</v>
      </c>
      <c r="H17" s="30">
        <f t="shared" si="0"/>
        <v>-0.48172986101740656</v>
      </c>
      <c r="K17" s="101">
        <f>F17-'[2]P&amp;L'!F17</f>
        <v>0</v>
      </c>
      <c r="L17" s="101">
        <f>G17-'[2]P&amp;L'!G17</f>
        <v>0</v>
      </c>
      <c r="N17" s="101">
        <f>B17-'[2]P&amp;L'!B17</f>
        <v>0</v>
      </c>
      <c r="O17" s="101">
        <f>C17-'[2]P&amp;L'!C17</f>
        <v>0</v>
      </c>
      <c r="P17" s="101"/>
      <c r="Q17" s="101"/>
      <c r="R17" s="101">
        <f>F17-'[2]P&amp;L'!F17</f>
        <v>0</v>
      </c>
      <c r="S17" s="101">
        <f>G17-'[2]P&amp;L'!G17</f>
        <v>0</v>
      </c>
    </row>
    <row r="18" spans="1:19" ht="12.75">
      <c r="A18" s="17" t="s">
        <v>76</v>
      </c>
      <c r="B18" s="11">
        <v>-82022</v>
      </c>
      <c r="C18" s="11">
        <v>-69795</v>
      </c>
      <c r="D18" s="38">
        <f t="shared" si="1"/>
        <v>0.17518446880149008</v>
      </c>
      <c r="E18" s="11"/>
      <c r="F18" s="11">
        <v>-90000</v>
      </c>
      <c r="G18" s="11">
        <v>-74446</v>
      </c>
      <c r="H18" s="38">
        <f t="shared" si="0"/>
        <v>0.20892996265749675</v>
      </c>
      <c r="K18" s="101">
        <f>F18-'[2]P&amp;L'!F18</f>
        <v>0</v>
      </c>
      <c r="L18" s="101">
        <f>G18-'[2]P&amp;L'!G18</f>
        <v>0</v>
      </c>
      <c r="N18" s="101">
        <f>B18-'[2]P&amp;L'!B18</f>
        <v>0</v>
      </c>
      <c r="O18" s="101">
        <f>C18-'[2]P&amp;L'!C18</f>
        <v>0</v>
      </c>
      <c r="P18" s="101"/>
      <c r="Q18" s="101"/>
      <c r="R18" s="101">
        <f>F18-'[2]P&amp;L'!F18</f>
        <v>0</v>
      </c>
      <c r="S18" s="101">
        <f>G18-'[2]P&amp;L'!G18</f>
        <v>0</v>
      </c>
    </row>
    <row r="19" spans="1:19" ht="12.75">
      <c r="A19" s="17" t="s">
        <v>33</v>
      </c>
      <c r="B19" s="11">
        <v>179354</v>
      </c>
      <c r="C19" s="11">
        <v>117261</v>
      </c>
      <c r="D19" s="38">
        <f t="shared" si="1"/>
        <v>0.529528146613111</v>
      </c>
      <c r="E19" s="11"/>
      <c r="F19" s="11">
        <f>174447+7377</f>
        <v>181824</v>
      </c>
      <c r="G19" s="67">
        <v>137163</v>
      </c>
      <c r="H19" s="38">
        <f t="shared" si="0"/>
        <v>0.32560530172130964</v>
      </c>
      <c r="K19" s="101">
        <f>F19-'[2]P&amp;L'!F19</f>
        <v>0</v>
      </c>
      <c r="L19" s="101">
        <f>G19-'[2]P&amp;L'!G19</f>
        <v>0</v>
      </c>
      <c r="N19" s="101">
        <f>B19-'[2]P&amp;L'!B19</f>
        <v>0</v>
      </c>
      <c r="O19" s="101">
        <f>C19-'[2]P&amp;L'!C19</f>
        <v>0</v>
      </c>
      <c r="P19" s="101"/>
      <c r="Q19" s="101"/>
      <c r="R19" s="101">
        <f>F19-'[2]P&amp;L'!F19</f>
        <v>0</v>
      </c>
      <c r="S19" s="101">
        <f>G19-'[2]P&amp;L'!G19</f>
        <v>0</v>
      </c>
    </row>
    <row r="20" spans="1:19" ht="13.5" thickBot="1">
      <c r="A20" s="15" t="s">
        <v>34</v>
      </c>
      <c r="B20" s="43">
        <f>SUM(B14:B19)+B11</f>
        <v>4348178</v>
      </c>
      <c r="C20" s="43">
        <f>SUM(C14:C19)+C11</f>
        <v>3937204</v>
      </c>
      <c r="D20" s="44">
        <f t="shared" si="1"/>
        <v>0.10438219609651922</v>
      </c>
      <c r="E20" s="11"/>
      <c r="F20" s="43">
        <f>SUM(F14:F19)+F11</f>
        <v>4941414</v>
      </c>
      <c r="G20" s="43">
        <f>SUM(G14:G19)+G11</f>
        <v>4536165</v>
      </c>
      <c r="H20" s="44">
        <f t="shared" si="0"/>
        <v>0.08933735876009807</v>
      </c>
      <c r="K20" s="101">
        <f>F20-'[2]P&amp;L'!F20</f>
        <v>0</v>
      </c>
      <c r="L20" s="101">
        <f>G20-'[2]P&amp;L'!G20</f>
        <v>0</v>
      </c>
      <c r="N20" s="101">
        <f>B20-'[2]P&amp;L'!B20</f>
        <v>0</v>
      </c>
      <c r="O20" s="101">
        <f>C20-'[2]P&amp;L'!C20</f>
        <v>0</v>
      </c>
      <c r="P20" s="101"/>
      <c r="Q20" s="101"/>
      <c r="R20" s="101">
        <f>F20-'[2]P&amp;L'!F20</f>
        <v>0</v>
      </c>
      <c r="S20" s="101">
        <f>G20-'[2]P&amp;L'!G20</f>
        <v>0</v>
      </c>
    </row>
    <row r="21" spans="1:19" s="53" customFormat="1" ht="26.25" thickTop="1">
      <c r="A21" s="51" t="s">
        <v>70</v>
      </c>
      <c r="B21" s="67">
        <v>-354630</v>
      </c>
      <c r="C21" s="67">
        <v>-795113</v>
      </c>
      <c r="D21" s="68">
        <f>B21/C21-1</f>
        <v>-0.55398792372908</v>
      </c>
      <c r="E21" s="11"/>
      <c r="F21" s="11">
        <v>-385844</v>
      </c>
      <c r="G21" s="11">
        <v>-870775</v>
      </c>
      <c r="H21" s="69">
        <f>F21/G21-1</f>
        <v>-0.5568958686227785</v>
      </c>
      <c r="K21" s="101">
        <f>F21-'[2]P&amp;L'!F21</f>
        <v>0</v>
      </c>
      <c r="L21" s="101">
        <f>G21-'[2]P&amp;L'!G21</f>
        <v>0</v>
      </c>
      <c r="M21" s="100"/>
      <c r="N21" s="101">
        <f>B21-'[2]P&amp;L'!B21</f>
        <v>0</v>
      </c>
      <c r="O21" s="101">
        <f>C21-'[2]P&amp;L'!C21</f>
        <v>0</v>
      </c>
      <c r="P21" s="101"/>
      <c r="Q21" s="101"/>
      <c r="R21" s="101">
        <f>F21-'[2]P&amp;L'!F21</f>
        <v>0</v>
      </c>
      <c r="S21" s="101">
        <f>G21-'[2]P&amp;L'!G21</f>
        <v>0</v>
      </c>
    </row>
    <row r="22" spans="1:19" s="53" customFormat="1" ht="12.75">
      <c r="A22" s="51" t="s">
        <v>86</v>
      </c>
      <c r="B22" s="67">
        <v>119803</v>
      </c>
      <c r="C22" s="67">
        <v>11229</v>
      </c>
      <c r="D22" s="38"/>
      <c r="E22" s="11"/>
      <c r="F22" s="11">
        <v>129228</v>
      </c>
      <c r="G22" s="11">
        <v>4935</v>
      </c>
      <c r="H22" s="69"/>
      <c r="K22" s="101">
        <f>F22-'[2]P&amp;L'!F22</f>
        <v>0</v>
      </c>
      <c r="L22" s="101">
        <f>G22-'[2]P&amp;L'!G22</f>
        <v>0</v>
      </c>
      <c r="M22" s="100"/>
      <c r="N22" s="101">
        <f>B22-'[2]P&amp;L'!B22</f>
        <v>0</v>
      </c>
      <c r="O22" s="101">
        <f>C22-'[2]P&amp;L'!C22</f>
        <v>0</v>
      </c>
      <c r="P22" s="101"/>
      <c r="Q22" s="101"/>
      <c r="R22" s="101">
        <f>F22-'[2]P&amp;L'!F22</f>
        <v>0</v>
      </c>
      <c r="S22" s="101">
        <f>G22-'[2]P&amp;L'!G22</f>
        <v>0</v>
      </c>
    </row>
    <row r="23" spans="1:19" ht="12.75">
      <c r="A23" s="17" t="s">
        <v>35</v>
      </c>
      <c r="B23" s="45">
        <v>-1159065</v>
      </c>
      <c r="C23" s="45">
        <v>-958853</v>
      </c>
      <c r="D23" s="38">
        <f t="shared" si="1"/>
        <v>0.20880364351991387</v>
      </c>
      <c r="E23" s="11"/>
      <c r="F23" s="45">
        <v>-1328277</v>
      </c>
      <c r="G23" s="45">
        <v>-1097491</v>
      </c>
      <c r="H23" s="38">
        <f t="shared" si="0"/>
        <v>0.2102850957319924</v>
      </c>
      <c r="K23" s="101">
        <f>F23-'[2]P&amp;L'!F23</f>
        <v>0</v>
      </c>
      <c r="L23" s="101">
        <f>G23-'[2]P&amp;L'!G23</f>
        <v>0</v>
      </c>
      <c r="M23" s="102"/>
      <c r="N23" s="101">
        <f>B23-'[2]P&amp;L'!B23</f>
        <v>0</v>
      </c>
      <c r="O23" s="101">
        <f>C23-'[2]P&amp;L'!C23</f>
        <v>0</v>
      </c>
      <c r="P23" s="101"/>
      <c r="Q23" s="101"/>
      <c r="R23" s="101">
        <f>F23-'[2]P&amp;L'!F23</f>
        <v>0</v>
      </c>
      <c r="S23" s="101">
        <f>G23-'[2]P&amp;L'!G23</f>
        <v>0</v>
      </c>
    </row>
    <row r="24" spans="1:19" ht="12.75">
      <c r="A24" s="17" t="s">
        <v>36</v>
      </c>
      <c r="B24" s="45">
        <v>-340579</v>
      </c>
      <c r="C24" s="45">
        <v>-303672</v>
      </c>
      <c r="D24" s="38">
        <f t="shared" si="1"/>
        <v>0.12153573592560396</v>
      </c>
      <c r="E24" s="11"/>
      <c r="F24" s="45">
        <v>-357831</v>
      </c>
      <c r="G24" s="45">
        <v>-327721</v>
      </c>
      <c r="H24" s="38">
        <f t="shared" si="0"/>
        <v>0.0918769319024415</v>
      </c>
      <c r="I24" s="11"/>
      <c r="K24" s="101">
        <f>F24-'[2]P&amp;L'!F24</f>
        <v>0</v>
      </c>
      <c r="L24" s="101">
        <f>G24-'[2]P&amp;L'!G24</f>
        <v>0</v>
      </c>
      <c r="N24" s="101">
        <f>B24-'[2]P&amp;L'!B24</f>
        <v>0</v>
      </c>
      <c r="O24" s="101">
        <f>C24-'[2]P&amp;L'!C24</f>
        <v>0</v>
      </c>
      <c r="P24" s="101"/>
      <c r="Q24" s="101"/>
      <c r="R24" s="101">
        <f>F24-'[2]P&amp;L'!F24</f>
        <v>0</v>
      </c>
      <c r="S24" s="101">
        <f>G24-'[2]P&amp;L'!G24</f>
        <v>0</v>
      </c>
    </row>
    <row r="25" spans="1:19" ht="13.5" thickBot="1">
      <c r="A25" s="12" t="s">
        <v>37</v>
      </c>
      <c r="B25" s="46">
        <v>-591339</v>
      </c>
      <c r="C25" s="47">
        <v>-519759</v>
      </c>
      <c r="D25" s="38">
        <f t="shared" si="1"/>
        <v>0.13771767299844728</v>
      </c>
      <c r="E25" s="11"/>
      <c r="F25" s="98">
        <v>-695892</v>
      </c>
      <c r="G25" s="99">
        <v>-622685</v>
      </c>
      <c r="H25" s="38">
        <f t="shared" si="0"/>
        <v>0.11756666693432472</v>
      </c>
      <c r="K25" s="101">
        <f>F25-'[2]P&amp;L'!F25</f>
        <v>0</v>
      </c>
      <c r="L25" s="101">
        <f>G25-'[2]P&amp;L'!G25</f>
        <v>0</v>
      </c>
      <c r="N25" s="101">
        <f>B25-'[2]P&amp;L'!B25</f>
        <v>0</v>
      </c>
      <c r="O25" s="101">
        <f>C25-'[2]P&amp;L'!C25</f>
        <v>0</v>
      </c>
      <c r="P25" s="101"/>
      <c r="Q25" s="101"/>
      <c r="R25" s="101">
        <f>F25-'[2]P&amp;L'!F25</f>
        <v>0</v>
      </c>
      <c r="S25" s="101">
        <f>G25-'[2]P&amp;L'!G25</f>
        <v>0</v>
      </c>
    </row>
    <row r="26" spans="1:19" ht="13.5" thickBot="1">
      <c r="A26" s="15" t="s">
        <v>38</v>
      </c>
      <c r="B26" s="48">
        <f>B25+B24+B23+B21+B22</f>
        <v>-2325810</v>
      </c>
      <c r="C26" s="48">
        <f>C25+C24+C23+C21+C22</f>
        <v>-2566168</v>
      </c>
      <c r="D26" s="49">
        <f t="shared" si="1"/>
        <v>-0.09366417163646334</v>
      </c>
      <c r="E26" s="11"/>
      <c r="F26" s="48">
        <f>F25+F24+F23+F21+F22</f>
        <v>-2638616</v>
      </c>
      <c r="G26" s="48">
        <f>G25+G24+G23+G21+G22</f>
        <v>-2913737</v>
      </c>
      <c r="H26" s="49">
        <f t="shared" si="0"/>
        <v>-0.09442204289542944</v>
      </c>
      <c r="K26" s="101">
        <f>F26-'[2]P&amp;L'!F26</f>
        <v>0</v>
      </c>
      <c r="L26" s="101">
        <f>G26-'[2]P&amp;L'!G26</f>
        <v>0</v>
      </c>
      <c r="N26" s="101">
        <f>B26-'[2]P&amp;L'!B26</f>
        <v>0</v>
      </c>
      <c r="O26" s="101">
        <f>C26-'[2]P&amp;L'!C26</f>
        <v>0</v>
      </c>
      <c r="P26" s="101"/>
      <c r="Q26" s="101"/>
      <c r="R26" s="101">
        <f>F26-'[2]P&amp;L'!F26</f>
        <v>0</v>
      </c>
      <c r="S26" s="101">
        <f>G26-'[2]P&amp;L'!G26</f>
        <v>0</v>
      </c>
    </row>
    <row r="27" spans="1:19" ht="12" customHeight="1" thickTop="1">
      <c r="A27" s="12"/>
      <c r="B27" s="13"/>
      <c r="C27" s="13"/>
      <c r="D27" s="10"/>
      <c r="E27" s="11"/>
      <c r="F27" s="13"/>
      <c r="G27" s="13"/>
      <c r="H27" s="10"/>
      <c r="K27" s="101">
        <f>F27-'[2]P&amp;L'!F27</f>
        <v>0</v>
      </c>
      <c r="L27" s="101">
        <f>G27-'[2]P&amp;L'!G27</f>
        <v>0</v>
      </c>
      <c r="N27" s="101">
        <f>B27-'[2]P&amp;L'!B27</f>
        <v>0</v>
      </c>
      <c r="O27" s="101">
        <f>C27-'[2]P&amp;L'!C27</f>
        <v>0</v>
      </c>
      <c r="P27" s="101"/>
      <c r="Q27" s="101"/>
      <c r="R27" s="101">
        <f>F27-'[2]P&amp;L'!F27</f>
        <v>0</v>
      </c>
      <c r="S27" s="101">
        <f>G27-'[2]P&amp;L'!G27</f>
        <v>0</v>
      </c>
    </row>
    <row r="28" spans="1:19" ht="12.75">
      <c r="A28" s="15" t="s">
        <v>39</v>
      </c>
      <c r="B28" s="50">
        <f>B20+B26</f>
        <v>2022368</v>
      </c>
      <c r="C28" s="50">
        <f>C20+C26</f>
        <v>1371036</v>
      </c>
      <c r="D28" s="41">
        <f>B28/C28-1</f>
        <v>0.47506557085299006</v>
      </c>
      <c r="E28" s="11"/>
      <c r="F28" s="50">
        <f>F20+F26</f>
        <v>2302798</v>
      </c>
      <c r="G28" s="50">
        <f>G20+G26</f>
        <v>1622428</v>
      </c>
      <c r="H28" s="41">
        <f>F28/G28-1</f>
        <v>0.41935296974657743</v>
      </c>
      <c r="K28" s="101">
        <f>F28-'[2]P&amp;L'!F28</f>
        <v>0</v>
      </c>
      <c r="L28" s="101">
        <f>G28-'[2]P&amp;L'!G28</f>
        <v>0</v>
      </c>
      <c r="N28" s="101">
        <f>B28-'[2]P&amp;L'!B28</f>
        <v>0</v>
      </c>
      <c r="O28" s="101">
        <f>C28-'[2]P&amp;L'!C28</f>
        <v>0</v>
      </c>
      <c r="P28" s="101"/>
      <c r="Q28" s="101"/>
      <c r="R28" s="101">
        <f>F28-'[2]P&amp;L'!F28</f>
        <v>0</v>
      </c>
      <c r="S28" s="101">
        <f>G28-'[2]P&amp;L'!G28</f>
        <v>0</v>
      </c>
    </row>
    <row r="29" spans="1:19" ht="13.5" thickBot="1">
      <c r="A29" s="17" t="s">
        <v>59</v>
      </c>
      <c r="B29" s="46">
        <v>-239664</v>
      </c>
      <c r="C29" s="46">
        <v>-173731</v>
      </c>
      <c r="D29" s="38">
        <f>B29/C29-1</f>
        <v>0.37951200419038633</v>
      </c>
      <c r="E29" s="11"/>
      <c r="F29" s="67">
        <v>-278265</v>
      </c>
      <c r="G29" s="11">
        <v>-198350</v>
      </c>
      <c r="H29" s="38">
        <f>F29/G29-1</f>
        <v>0.4028989160574741</v>
      </c>
      <c r="K29" s="101">
        <f>F29-'[2]P&amp;L'!F29</f>
        <v>0</v>
      </c>
      <c r="L29" s="101">
        <f>G29-'[2]P&amp;L'!G29</f>
        <v>0</v>
      </c>
      <c r="N29" s="101">
        <f>B29-'[2]P&amp;L'!B29</f>
        <v>0</v>
      </c>
      <c r="O29" s="101">
        <f>C29-'[2]P&amp;L'!C29</f>
        <v>0</v>
      </c>
      <c r="P29" s="101"/>
      <c r="Q29" s="101"/>
      <c r="R29" s="101">
        <f>F29-'[2]P&amp;L'!F29</f>
        <v>0</v>
      </c>
      <c r="S29" s="101">
        <f>G29-'[2]P&amp;L'!G29</f>
        <v>0</v>
      </c>
    </row>
    <row r="30" spans="1:19" ht="13.5" thickBot="1">
      <c r="A30" s="16" t="s">
        <v>40</v>
      </c>
      <c r="B30" s="48">
        <f>B28+B29</f>
        <v>1782704</v>
      </c>
      <c r="C30" s="48">
        <f>C28+C29</f>
        <v>1197305</v>
      </c>
      <c r="D30" s="49">
        <f>B30/C30-1</f>
        <v>0.48893055654156625</v>
      </c>
      <c r="E30" s="11"/>
      <c r="F30" s="48">
        <f>F28+F29</f>
        <v>2024533</v>
      </c>
      <c r="G30" s="48">
        <f>G28+G29</f>
        <v>1424078</v>
      </c>
      <c r="H30" s="49">
        <f>F30/G30-1</f>
        <v>0.4216447413695037</v>
      </c>
      <c r="K30" s="101">
        <f>F30-'[2]P&amp;L'!F30</f>
        <v>0</v>
      </c>
      <c r="L30" s="101">
        <f>G30-'[2]P&amp;L'!G30</f>
        <v>0</v>
      </c>
      <c r="N30" s="101">
        <f>B30-'[2]P&amp;L'!B30</f>
        <v>0</v>
      </c>
      <c r="O30" s="101">
        <f>C30-'[2]P&amp;L'!C30</f>
        <v>0</v>
      </c>
      <c r="P30" s="101"/>
      <c r="Q30" s="101"/>
      <c r="R30" s="101">
        <f>F30-'[2]P&amp;L'!F30</f>
        <v>0</v>
      </c>
      <c r="S30" s="101">
        <f>G30-'[2]P&amp;L'!G30</f>
        <v>0</v>
      </c>
    </row>
    <row r="31" ht="13.5" thickTop="1"/>
    <row r="32" ht="12.75">
      <c r="C32" s="11"/>
    </row>
    <row r="33" spans="1:8" ht="12.75">
      <c r="A33" s="71" t="s">
        <v>85</v>
      </c>
      <c r="B33" s="74"/>
      <c r="C33" s="74"/>
      <c r="D33" s="74"/>
      <c r="E33" s="74"/>
      <c r="F33" s="74"/>
      <c r="G33" s="74"/>
      <c r="H33" s="74"/>
    </row>
    <row r="36" spans="1:8" ht="38.25" customHeight="1">
      <c r="A36" s="29" t="s">
        <v>44</v>
      </c>
      <c r="F36" s="115" t="s">
        <v>68</v>
      </c>
      <c r="G36" s="117"/>
      <c r="H36" s="117"/>
    </row>
    <row r="37" spans="1:8" ht="12.75">
      <c r="A37" s="26" t="s">
        <v>42</v>
      </c>
      <c r="F37" s="118" t="s">
        <v>43</v>
      </c>
      <c r="G37" s="119"/>
      <c r="H37" s="119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4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2022-07-12T10:16:52Z</cp:lastPrinted>
  <dcterms:created xsi:type="dcterms:W3CDTF">2019-10-07T13:12:44Z</dcterms:created>
  <dcterms:modified xsi:type="dcterms:W3CDTF">2022-12-08T07:46:19Z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